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H:\1011-Prog Seg Proyectos\2018\PLANES\PLAN ACCION 2018\2DO TRIM 2018\PARA SUBIR\"/>
    </mc:Choice>
  </mc:AlternateContent>
  <bookViews>
    <workbookView xWindow="0" yWindow="0" windowWidth="28800" windowHeight="11310" tabRatio="756"/>
  </bookViews>
  <sheets>
    <sheet name="ANEXO 1_EP" sheetId="4" r:id="rId1"/>
    <sheet name="ANEXO 2_EP" sheetId="5" r:id="rId2"/>
    <sheet name="ANEXO 3_RESERVA" sheetId="6" r:id="rId3"/>
    <sheet name="ANEXO 4_PEI" sheetId="8" r:id="rId4"/>
    <sheet name="ANEXO 5_SINERGIA" sheetId="10" r:id="rId5"/>
  </sheets>
  <externalReferences>
    <externalReference r:id="rId6"/>
    <externalReference r:id="rId7"/>
    <externalReference r:id="rId8"/>
  </externalReferences>
  <definedNames>
    <definedName name="_xlnm._FilterDatabase" localSheetId="0" hidden="1">'ANEXO 1_EP'!$A$5:$K$50</definedName>
    <definedName name="_xlnm._FilterDatabase" localSheetId="1" hidden="1">'ANEXO 2_EP'!$A$5:$J$43</definedName>
    <definedName name="_xlnm._FilterDatabase" localSheetId="3" hidden="1">'ANEXO 4_PEI'!$A$2:$K$23</definedName>
    <definedName name="AnclajeTabla">[1]!Lista[[#Headers],[ ]]</definedName>
    <definedName name="año">[2]Listas!$M$2:$M$8</definedName>
    <definedName name="Cuenta">[2]Listas!$I$2:$I$5</definedName>
    <definedName name="Despacho">[2]Listas!$E$2:$E$4</definedName>
    <definedName name="dia">[2]Listas!$L$2:$L$34</definedName>
    <definedName name="entidad">[2]Listas!$A$2:$A$35</definedName>
    <definedName name="EXCEL">[1]!Lista[[#Headers],[ ]]</definedName>
    <definedName name="Fecha">[3]Listas!$L$2:$L$13</definedName>
    <definedName name="HojaProg">#REF!</definedName>
    <definedName name="Mes">[2]Listas!$G$2:$G$13</definedName>
    <definedName name="Sumar?">[2]Listas!$F$2:$F$3</definedName>
    <definedName name="Tipo_gasto">[2]Listas!$D$2:$D$3</definedName>
    <definedName name="_xlnm.Print_Titles" localSheetId="0">'ANEXO 1_EP'!$4:$5</definedName>
    <definedName name="_xlnm.Print_Titles" localSheetId="1">'ANEXO 2_EP'!$4:$5</definedName>
    <definedName name="_xlnm.Print_Titles" localSheetId="2">'ANEXO 3_RESERVA'!$4:$5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8" l="1"/>
  <c r="H48" i="4" l="1"/>
  <c r="J48" i="4"/>
  <c r="J41" i="4"/>
  <c r="H41" i="4"/>
  <c r="H39" i="4"/>
  <c r="J39" i="4"/>
  <c r="J36" i="4" s="1"/>
  <c r="H27" i="4"/>
  <c r="J27" i="4"/>
  <c r="J15" i="4"/>
  <c r="H15" i="4"/>
  <c r="H6" i="4" s="1"/>
  <c r="J44" i="4"/>
  <c r="I44" i="4"/>
  <c r="H44" i="4"/>
  <c r="J46" i="4"/>
  <c r="H46" i="4"/>
  <c r="D31" i="5"/>
  <c r="F42" i="5"/>
  <c r="D42" i="5"/>
  <c r="F41" i="5"/>
  <c r="D41" i="5"/>
  <c r="F40" i="5"/>
  <c r="D40" i="5"/>
  <c r="F39" i="5"/>
  <c r="D39" i="5"/>
  <c r="F38" i="5"/>
  <c r="D38" i="5"/>
  <c r="I37" i="5"/>
  <c r="G37" i="5"/>
  <c r="E37" i="5"/>
  <c r="C37" i="5"/>
  <c r="D37" i="5" s="1"/>
  <c r="B37" i="5"/>
  <c r="F36" i="5"/>
  <c r="D36" i="5"/>
  <c r="F35" i="5"/>
  <c r="D35" i="5"/>
  <c r="F34" i="5"/>
  <c r="D34" i="5"/>
  <c r="F33" i="5"/>
  <c r="D33" i="5"/>
  <c r="F32" i="5"/>
  <c r="D32" i="5"/>
  <c r="F31" i="5"/>
  <c r="I30" i="5"/>
  <c r="G30" i="5"/>
  <c r="E30" i="5"/>
  <c r="C30" i="5"/>
  <c r="B30" i="5"/>
  <c r="F29" i="5"/>
  <c r="D29" i="5"/>
  <c r="F28" i="5"/>
  <c r="D28" i="5"/>
  <c r="F27" i="5"/>
  <c r="D27" i="5"/>
  <c r="F26" i="5"/>
  <c r="D26" i="5"/>
  <c r="F25" i="5"/>
  <c r="D25" i="5"/>
  <c r="F24" i="5"/>
  <c r="D24" i="5"/>
  <c r="F23" i="5"/>
  <c r="D23" i="5"/>
  <c r="F22" i="5"/>
  <c r="D22" i="5"/>
  <c r="F21" i="5"/>
  <c r="D21" i="5"/>
  <c r="F20" i="5"/>
  <c r="D20" i="5"/>
  <c r="F19" i="5"/>
  <c r="D19" i="5"/>
  <c r="F18" i="5"/>
  <c r="D18" i="5"/>
  <c r="F17" i="5"/>
  <c r="D17" i="5"/>
  <c r="F16" i="5"/>
  <c r="D16" i="5"/>
  <c r="F15" i="5"/>
  <c r="D15" i="5"/>
  <c r="F14" i="5"/>
  <c r="D14" i="5"/>
  <c r="F13" i="5"/>
  <c r="D13" i="5"/>
  <c r="F12" i="5"/>
  <c r="D12" i="5"/>
  <c r="F11" i="5"/>
  <c r="D11" i="5"/>
  <c r="F10" i="5"/>
  <c r="D10" i="5"/>
  <c r="F9" i="5"/>
  <c r="D9" i="5"/>
  <c r="F8" i="5"/>
  <c r="D8" i="5"/>
  <c r="F7" i="5"/>
  <c r="D7" i="5"/>
  <c r="I6" i="5"/>
  <c r="I43" i="5" s="1"/>
  <c r="G6" i="5"/>
  <c r="E6" i="5"/>
  <c r="E43" i="5" s="1"/>
  <c r="C6" i="5"/>
  <c r="B6" i="5"/>
  <c r="G32" i="4"/>
  <c r="G49" i="4"/>
  <c r="E49" i="4"/>
  <c r="F48" i="4"/>
  <c r="G48" i="4" s="1"/>
  <c r="D48" i="4"/>
  <c r="D46" i="4" s="1"/>
  <c r="C48" i="4"/>
  <c r="G47" i="4"/>
  <c r="E47" i="4"/>
  <c r="C46" i="4"/>
  <c r="G45" i="4"/>
  <c r="E45" i="4"/>
  <c r="F44" i="4"/>
  <c r="D44" i="4"/>
  <c r="C44" i="4"/>
  <c r="G43" i="4"/>
  <c r="E43" i="4"/>
  <c r="G42" i="4"/>
  <c r="E42" i="4"/>
  <c r="F41" i="4"/>
  <c r="D41" i="4"/>
  <c r="D36" i="4" s="1"/>
  <c r="C41" i="4"/>
  <c r="G40" i="4"/>
  <c r="E40" i="4"/>
  <c r="F39" i="4"/>
  <c r="D39" i="4"/>
  <c r="C39" i="4"/>
  <c r="G39" i="4" s="1"/>
  <c r="G38" i="4"/>
  <c r="E38" i="4"/>
  <c r="G37" i="4"/>
  <c r="E37" i="4"/>
  <c r="F36" i="4"/>
  <c r="G35" i="4"/>
  <c r="E35" i="4"/>
  <c r="G34" i="4"/>
  <c r="E34" i="4"/>
  <c r="G33" i="4"/>
  <c r="E33" i="4"/>
  <c r="E32" i="4"/>
  <c r="G31" i="4"/>
  <c r="E31" i="4"/>
  <c r="G30" i="4"/>
  <c r="E30" i="4"/>
  <c r="G29" i="4"/>
  <c r="E29" i="4"/>
  <c r="G28" i="4"/>
  <c r="E28" i="4"/>
  <c r="F27" i="4"/>
  <c r="D27" i="4"/>
  <c r="C27" i="4"/>
  <c r="G26" i="4"/>
  <c r="E26" i="4"/>
  <c r="G25" i="4"/>
  <c r="E25" i="4"/>
  <c r="G24" i="4"/>
  <c r="E24" i="4"/>
  <c r="G23" i="4"/>
  <c r="E23" i="4"/>
  <c r="G22" i="4"/>
  <c r="E22" i="4"/>
  <c r="G21" i="4"/>
  <c r="E21" i="4"/>
  <c r="G20" i="4"/>
  <c r="E20" i="4"/>
  <c r="G19" i="4"/>
  <c r="E19" i="4"/>
  <c r="G18" i="4"/>
  <c r="E18" i="4"/>
  <c r="G17" i="4"/>
  <c r="E17" i="4"/>
  <c r="G16" i="4"/>
  <c r="E16" i="4"/>
  <c r="F15" i="4"/>
  <c r="F6" i="4" s="1"/>
  <c r="D15" i="4"/>
  <c r="C15" i="4"/>
  <c r="G14" i="4"/>
  <c r="E14" i="4"/>
  <c r="G13" i="4"/>
  <c r="E13" i="4"/>
  <c r="G12" i="4"/>
  <c r="E12" i="4"/>
  <c r="G11" i="4"/>
  <c r="E11" i="4"/>
  <c r="G10" i="4"/>
  <c r="E10" i="4"/>
  <c r="G9" i="4"/>
  <c r="E9" i="4"/>
  <c r="G8" i="4"/>
  <c r="E8" i="4"/>
  <c r="J7" i="4"/>
  <c r="H7" i="4"/>
  <c r="F7" i="4"/>
  <c r="E7" i="4"/>
  <c r="D7" i="4"/>
  <c r="C7" i="4"/>
  <c r="F30" i="5" l="1"/>
  <c r="H36" i="4"/>
  <c r="J6" i="4"/>
  <c r="J50" i="4" s="1"/>
  <c r="H50" i="4"/>
  <c r="B43" i="5"/>
  <c r="F37" i="5"/>
  <c r="G43" i="5"/>
  <c r="D6" i="5"/>
  <c r="C43" i="5"/>
  <c r="D43" i="5" s="1"/>
  <c r="F43" i="5"/>
  <c r="H43" i="5"/>
  <c r="D30" i="5"/>
  <c r="F6" i="5"/>
  <c r="I36" i="4"/>
  <c r="G7" i="4"/>
  <c r="C36" i="4"/>
  <c r="F46" i="4"/>
  <c r="F50" i="4" s="1"/>
  <c r="G27" i="4"/>
  <c r="G15" i="4"/>
  <c r="E41" i="4"/>
  <c r="E27" i="4"/>
  <c r="E39" i="4"/>
  <c r="E44" i="4"/>
  <c r="D6" i="4"/>
  <c r="D50" i="4" s="1"/>
  <c r="G44" i="4"/>
  <c r="I46" i="4"/>
  <c r="E36" i="4"/>
  <c r="E46" i="4"/>
  <c r="E6" i="4"/>
  <c r="G36" i="4"/>
  <c r="C6" i="4"/>
  <c r="G6" i="4" s="1"/>
  <c r="E15" i="4"/>
  <c r="G46" i="4"/>
  <c r="E48" i="4"/>
  <c r="G41" i="4"/>
  <c r="I6" i="4" l="1"/>
  <c r="C50" i="4"/>
  <c r="G50" i="4" s="1"/>
  <c r="K6" i="4"/>
  <c r="E50" i="4" l="1"/>
  <c r="I50" i="4"/>
</calcChain>
</file>

<file path=xl/comments1.xml><?xml version="1.0" encoding="utf-8"?>
<comments xmlns="http://schemas.openxmlformats.org/spreadsheetml/2006/main">
  <authors>
    <author xml:space="preserve">Patricia Zuleta Restrepo </author>
  </authors>
  <commentList>
    <comment ref="I7" authorId="0" shapeId="0">
      <text>
        <r>
          <rPr>
            <sz val="9"/>
            <color indexed="81"/>
            <rFont val="Tahoma"/>
            <family val="2"/>
          </rPr>
          <t xml:space="preserve">Correo de fecha 17/07/2018
La formulación del indicador no corresponde a un indicador de gestión.
En el caso que se aplicara la fórmula planteada para la medición de este indicador el resultado del 0% es positivo, sin embargo, para efectos de los resultados de informes de gestión, este porcentaje se traduce en un cumplimiento del 100%.
</t>
        </r>
      </text>
    </comment>
    <comment ref="I8" authorId="0" shapeId="0">
      <text>
        <r>
          <rPr>
            <sz val="9"/>
            <color indexed="81"/>
            <rFont val="Tahoma"/>
            <family val="2"/>
          </rPr>
          <t xml:space="preserve">Correo de fecha 17/07/2018
La formulación del indicador no corresponde a un indicador de gestión.
Sin embargo, el porcentaje de avance se está midiendo con base en las actividades que en materia de Facilitación se adelantaron en el trimestre, por parte del Grupo de Inspección a la Seguridad de Aviación Civil y la Facilitación.
</t>
        </r>
      </text>
    </comment>
  </commentList>
</comments>
</file>

<file path=xl/sharedStrings.xml><?xml version="1.0" encoding="utf-8"?>
<sst xmlns="http://schemas.openxmlformats.org/spreadsheetml/2006/main" count="361" uniqueCount="280">
  <si>
    <t>AREAS</t>
  </si>
  <si>
    <t>DIRECCION DE INFRAESTRUCTURA AEROPORTUARIA</t>
  </si>
  <si>
    <t>C-2403-0600-4</t>
  </si>
  <si>
    <t>CONSTRUCCION DE INFRAESTRUCTURA AEROPORTUARIA A NIVEL NACIONAL</t>
  </si>
  <si>
    <t>C-2403-0600-9</t>
  </si>
  <si>
    <t>AMPLIACION MANTENIMIENTO Y MEJORAMIENTO DE LA INFRAESTRUCTURA AEROPORTUARIA  AEROPUERTOS COMUNITARIOS</t>
  </si>
  <si>
    <t>C-2403-0600-10</t>
  </si>
  <si>
    <t>MEJORAMIENTO Y MANTENIMIENTO DE LA INFRAESTRUCTURA ADMINISTRATIVA A NIVEL NACIONAL.</t>
  </si>
  <si>
    <t>C-2403-0600-18</t>
  </si>
  <si>
    <t>MEJORAMIENTO Y RECUPERACION ESTACIONES DE RADIOAYUDAS A NIVEL NACIONAL.</t>
  </si>
  <si>
    <t>C-2403-0600-19</t>
  </si>
  <si>
    <t>MANTENIMIENTO Y CONSERVACION DE LA INFRAESTRUCTURA AEROPORTUARIA.</t>
  </si>
  <si>
    <t>C-2403-0600-22</t>
  </si>
  <si>
    <t>CONSTRUCCIÓN MEJORAMIENTO DE INFRAESTRUCTURA AEROPORTUARIA AEROPUERTO EL DORADO</t>
  </si>
  <si>
    <t>C-2403-0600-24</t>
  </si>
  <si>
    <t>MEJORAMIENTO DE LA CALIDAD DE LOS AMBIENTES DE ATENCIÓN A LOS USUARIOS EN LAS SEDES AEROPORTUARIAS A NIVEL NACIONAL.</t>
  </si>
  <si>
    <t>DIRECCION DE TELECOMUNICACIONES Y AYUDAS A LA NAVEGACION AEREA</t>
  </si>
  <si>
    <t>C-2403-0600-1</t>
  </si>
  <si>
    <t>ADQUISICION DE EQUIPOS DEL PLAN NACIONAL DE AERONAVEGACION A NIVELNACIONAL.</t>
  </si>
  <si>
    <t>C-2403-0600-3</t>
  </si>
  <si>
    <t>AMPLIACION RED DE RADARES A NIVEL NACIONAL.</t>
  </si>
  <si>
    <t>C-2403-0600-6</t>
  </si>
  <si>
    <t>ADQUISICION SERVICIO RED INTEGRADA DE MICROONDAS,CANALES TELEFONICOS Y TELEGRAFICOS NIVEL NACIONAL</t>
  </si>
  <si>
    <t>C-2403-0600-11</t>
  </si>
  <si>
    <t>ADQUISICION DE EQUIPOS Y SISTEMAS DE ENERGIA SOLAR Y COMERCIAL A NIVEL NACIONAL</t>
  </si>
  <si>
    <t>C-2403-0600-12</t>
  </si>
  <si>
    <t>ADQUISICION DE EQUIPOS Y SISTEMAS PARA LA RED METEOROLOGICA AERONAUTICA.</t>
  </si>
  <si>
    <t>C-2403-0600-13</t>
  </si>
  <si>
    <t>ADQUISICION DE EQUIPOS PARA REDES DE TELECOMUNICACIONES.</t>
  </si>
  <si>
    <t>C-2403-0600-15</t>
  </si>
  <si>
    <t>MANTENIMIENTO Y CONSERVACION DE EQUIPOS Y SISTEMAS AEROPORTUARIOS A NIVEL NACIONAL.</t>
  </si>
  <si>
    <t>C-2403-0600-16</t>
  </si>
  <si>
    <t>MANTENIMIENTO Y CONSERVACION DEL SISTEMA DE TELECOMUNICACIONES Y AYUDAS A LA NAVEGACION AEREA A NIVEL NACIONAL.</t>
  </si>
  <si>
    <t>C-2403-0600-17</t>
  </si>
  <si>
    <t>ADQUISICION EQUIPOS Y REPUESTOS PARA SISTEMAS AEROPORTUARIOS NIVELNACIONAL</t>
  </si>
  <si>
    <t>C-2403-0600-21</t>
  </si>
  <si>
    <t>C-2403-0600-23</t>
  </si>
  <si>
    <t>ADQUISICIÓN EQUIPOS Y SISTEMAS AERONAUTICOS Y AEROPORTUARIOS AEROPUERTO EL DORADO</t>
  </si>
  <si>
    <t>DIRECCION DE SERVICIOS AEROPORTUARIOS</t>
  </si>
  <si>
    <t>C-2403-0600-7</t>
  </si>
  <si>
    <t>LEVANTAMIENTO DE INFORMACION PARA ESTUDIOS, PLANES Y PROGRAMAS AMBIENTALES</t>
  </si>
  <si>
    <t>C-2403-0600-8</t>
  </si>
  <si>
    <t>ADECUACION MANTENIMIENTO Y MEJORAMIENTO DE LA INFRAESTRUCTURA AMBIENTAL AEROPORTUARIA</t>
  </si>
  <si>
    <t>C-2403-0600-14</t>
  </si>
  <si>
    <t>ADQUISICION DE EQUIPOS Y SERVICIOS MEDICOS PARA SANIDADES AEROPORTUARIAS</t>
  </si>
  <si>
    <t>C-2409-0600-1</t>
  </si>
  <si>
    <t>ADQUISICION DE EQUIPOS DE PROTECCION Y EXTINCION DE INCENDIOS BUSQUEDA Y RESCATE.</t>
  </si>
  <si>
    <t>C-2409-0600-2</t>
  </si>
  <si>
    <t>MANTENIMIENTO Y CONSERVACION DE EQUIPOS DE EXTINCION DE INCENDIOS Y BUSQUEDA Y RESCATE.</t>
  </si>
  <si>
    <t>C-2409-0600-4</t>
  </si>
  <si>
    <t>ADQUISICION DE SERVICIOS DE SEGURIDAD PARA EL CONTROL Y OPERACION DE LOS SISTEMAS DE SEGURIDAD AEROPORTUARIA Y AYUDAS A LA NAVEGACION AEREA.</t>
  </si>
  <si>
    <t>C-2409-0600-5</t>
  </si>
  <si>
    <t>ADQUISICION Y RENOVACION DE EQUIPOS Y ELEMENTOS PARA LA SEGURIDAD EN AEROPUERTOS.</t>
  </si>
  <si>
    <t>C-2409-0600-6</t>
  </si>
  <si>
    <t>MANTENIMIENTO Y CONSERVACION DE EQUIPOS DE SEGURIDAD AEROPORTUARIA.</t>
  </si>
  <si>
    <t>DIRECCION DE INFORMATICA</t>
  </si>
  <si>
    <t>C-2499-0600-1</t>
  </si>
  <si>
    <t>MANTENIMIENTO Y CONSERVACION DE EQUIPOS DE COMPUTACION.</t>
  </si>
  <si>
    <t>C-2499-0600-2</t>
  </si>
  <si>
    <t>ADQUISICION DE SISTEMAS Y SERVICIOS INFORMATICOS PARA EL PLAN NACIONAL DE INFORMATICA.</t>
  </si>
  <si>
    <t>SECRETARIA GENERAL</t>
  </si>
  <si>
    <t>C-2403-0600-20</t>
  </si>
  <si>
    <t>ADQUISICION TERRENOS PARA CONSTRUCCION Y AMPLIACION DE AEROPUERTOS</t>
  </si>
  <si>
    <t>C-2499-0600-4</t>
  </si>
  <si>
    <t>ASESORIA Y SERVICIOS DE CONSULTORIA.</t>
  </si>
  <si>
    <t>SECRETARIA DE SEGURIDAD OPERACIONAL Y DE LA AVIACION CIVIL</t>
  </si>
  <si>
    <t>C-2409-0600-3</t>
  </si>
  <si>
    <t>CONTROL OPERACIONAL PARA GARANTIZAR LA SEGURIDAD AEREA</t>
  </si>
  <si>
    <t>CENTRO DE ESTUDIOS  AERONAUTICOS- CEA</t>
  </si>
  <si>
    <t>C-2499-0600-5</t>
  </si>
  <si>
    <t>CAPACITACION PERSONAL TECNICO Y ADMINISTRATIVO.</t>
  </si>
  <si>
    <t>SUBDIRECCION GENERAL</t>
  </si>
  <si>
    <t>C-2403-0600-2</t>
  </si>
  <si>
    <t>MANTENIMIENTO Y CONSERVACION DE EQUIPO AEREO.</t>
  </si>
  <si>
    <t>DIRECCION DE TALENTO HUMANO</t>
  </si>
  <si>
    <t>C-2499-0600-3</t>
  </si>
  <si>
    <t>APLICACION DE LOS PROGRAMAS DE SALUD OCUPACIONAL.</t>
  </si>
  <si>
    <t>TOTAL INVERSIÓN</t>
  </si>
  <si>
    <t>RUBRO PRESUPUESTAL</t>
  </si>
  <si>
    <t>COMPROMISOS</t>
  </si>
  <si>
    <t>%</t>
  </si>
  <si>
    <t>OBLIGACIONES</t>
  </si>
  <si>
    <t xml:space="preserve">SECRETARIA DE SISTEMAS OPERACIONAL </t>
  </si>
  <si>
    <t>METAS  PROPUESTAS 
A JUNIO 2018</t>
  </si>
  <si>
    <t>ANEXO 1</t>
  </si>
  <si>
    <t>Avance Proyectos por Área</t>
  </si>
  <si>
    <t>DIRECCIÓN DE INFRAESTRUCTURA AEROPORTUARIA</t>
  </si>
  <si>
    <t>DIRECCIÓN DE TALENTO HUMANO</t>
  </si>
  <si>
    <t>SUBDIRECCIÓN GENERAL</t>
  </si>
  <si>
    <t>DIRECCIÓN DE SERVICIOS AEROPORTUARIOS</t>
  </si>
  <si>
    <t xml:space="preserve">  EJECUCIÓN 2DO TRIMESTRE</t>
  </si>
  <si>
    <t>APROPIACIÓN  VIGENTE</t>
  </si>
  <si>
    <t>CONSTRUCCIÓN DE INFRAESTRUCTURA AEROPORTUARIA A NIVEL NACIONAL</t>
  </si>
  <si>
    <t>AMPLIACIÓN MANTENIMIENTO Y MEJORAMIENTO DE LA INFRAESTRUCTURA AEROPORTUARIA  AEROPUERTOS COMUNITARIOS</t>
  </si>
  <si>
    <t>MEJORAMIENTO Y RECUPERACIÓN ESTACIONES DE RADIOAYUDAS A NIVEL NACIONAL.</t>
  </si>
  <si>
    <t>MANTENIMIENTO Y CONSERVACIÓN DE LA INFRAESTRUCTURA AEROPORTUARIA.</t>
  </si>
  <si>
    <t>DIRECCIÓN DE TELECOMUNICACIONES Y AYUDAS A LA NAVEGACIÓN AÉREA</t>
  </si>
  <si>
    <t>ADQUISICIÓN DE EQUIPOS DEL PLAN NACIONAL DE AERONAVEGACIÓN A NIVEL NACIONAL.</t>
  </si>
  <si>
    <t>AMPLIACIÓN RED DE RADARES A NIVEL NACIONAL.</t>
  </si>
  <si>
    <t>ADQUISICIÓN SERVICIO RED INTEGRADA DE MICROONDAS, CANALES TELEFÓNICOS Y TELEGRÁFICOS NIVEL NACIONAL</t>
  </si>
  <si>
    <t>ADQUISICIÓN DE EQUIPOS Y SISTEMAS DE ENERGÍA SOLAR Y COMERCIAL A NIVEL NACIONAL</t>
  </si>
  <si>
    <t>ADQUISICIÓN DE EQUIPOS Y SISTEMAS PARA LA RED METEOROLÓGICA AERONÁUTICA.</t>
  </si>
  <si>
    <t>ADQUISICIÓN DE EQUIPOS PARA REDES DE TELECOMUNICACIONES.</t>
  </si>
  <si>
    <t>MANTENIMIENTO Y CONSERVACIÓN DE EQUIPOS Y SISTEMAS AEROPORTUARIOS A NIVEL NACIONAL.</t>
  </si>
  <si>
    <t>MANTENIMIENTO Y CONSERVACIÓN DEL SISTEMA DE TELECOMUNICACIONES Y AYUDAS A LA NAVEGACIÓN AÉREA A NIVEL NACIONAL.</t>
  </si>
  <si>
    <t>ADQUISICIÓN EQUIPOS Y REPUESTOS PARA SISTEMAS AEROPORTUARIOS NIVEL NACIONAL</t>
  </si>
  <si>
    <t>REPOSICIÓN Y MANTENIMIENTO PARQUE AUTOMOTOR PARA LA OPERACIÓN DE LA INFRAESTRUCTURA AERONÁUTICA Y AEROPORTUARIA</t>
  </si>
  <si>
    <t>ADQUISICIÓN EQUIPOS Y SISTEMAS AERONÁUTICOS Y AEROPORTUARIOS AEROPUERTO EL DORADO</t>
  </si>
  <si>
    <t>LEVANTAMIENTO DE INFORMACIÓN PARA ESTUDIOS, PLANES Y PROGRAMAS AMBIENTALES</t>
  </si>
  <si>
    <t>ADECUACIÓN MANTENIMIENTO Y MEJORAMIENTO DE LA INFRAESTRUCTURA AMBIENTAL AEROPORTUARIA</t>
  </si>
  <si>
    <t>ADQUISICIÓN DE EQUIPOS Y SERVICIOS MÉDICOS PARA SANIDADES AEROPORTUARIAS</t>
  </si>
  <si>
    <t>ADQUISICIÓN DE EQUIPOS DE PROTECCIÓN Y EXTINCIÓN DE INCENDIOS BÚSQUEDA Y RESCATE.</t>
  </si>
  <si>
    <t>MANTENIMIENTO Y CONSERVACIÓN DE EQUIPOS DE EXTINCIÓN DE INCENDIOS Y BÚSQUEDA Y RESCATE.</t>
  </si>
  <si>
    <t>ADQUISICIÓN DE SERVICIOS DE SEGURIDAD PARA EL CONTROL Y OPERACIÓN DE LOS SISTEMAS DE SEGURIDAD AEROPORTUARIA Y AYUDAS A LA NAVEGACIÓN AÉREA.</t>
  </si>
  <si>
    <t>ADQUISICIÓN Y RENOVACIÓN DE EQUIPOS Y ELEMENTOS PARA LA SEGURIDAD EN AEROPUERTOS.</t>
  </si>
  <si>
    <t>MANTENIMIENTO Y CONSERVACIÓN DE EQUIPOS DE SEGURIDAD AEROPORTUARIA.</t>
  </si>
  <si>
    <t>SECRETARIA GENERAL (INMUEBLES Y ASESORÍAS)</t>
  </si>
  <si>
    <t>ADQUISICIÓN TERRENOS PARA CONSTRUCCIÓN Y AMPLIACIÓN DE AEROPUERTOS</t>
  </si>
  <si>
    <t>ASESORÍA Y SERVICIOS DE CONSULTORÍA.</t>
  </si>
  <si>
    <t>APLICACIÓN DE LOS PROGRAMAS DE SALUD OCUPACIONAL.</t>
  </si>
  <si>
    <t>DIRECCIÓN DE INFORMÁTICA</t>
  </si>
  <si>
    <t>MANTENIMIENTO Y CONSERVACIÓN DE EQUIPOS DE COMPUTACIÓN.</t>
  </si>
  <si>
    <t>ADQUISICIÓN DE SISTEMAS Y SERVICIOS INFORMÁTICOS PARA EL PLAN NACIONAL DE INFORMÁTICA.</t>
  </si>
  <si>
    <t>SECRETARIA DE SEGURIDAD OPERACIONAL Y DE LA AVIACIÓN CIVIL</t>
  </si>
  <si>
    <t>CONTROL OPERACIONAL PARA GARANTIZAR LA SEGURIDAD AÉREA</t>
  </si>
  <si>
    <t>MANTENIMIENTO Y CONSERVACIÓN DE EQUIPO AÉREO.</t>
  </si>
  <si>
    <t>CENTRO DE ESTUDIOS  AERONÁUTICOS- CEA</t>
  </si>
  <si>
    <t>CAPACITACIÓN PERSONAL TÉCNICO Y ADMINISTRATIVO.</t>
  </si>
  <si>
    <t>2403  INFRAESTRUCTURA Y SERVICIOS DE TRANSPORTE AÉREO</t>
  </si>
  <si>
    <t>2409  SEGURIDAD DE TRANSPORTE</t>
  </si>
  <si>
    <t>2499  FORTALECIMIENTO DE LA GESTIÓN Y DIRECCION DEL SECTOR TRANSPORTE</t>
  </si>
  <si>
    <t>ANEXO 2</t>
  </si>
  <si>
    <t>ANEXO 3</t>
  </si>
  <si>
    <t>RESERVA 2017</t>
  </si>
  <si>
    <t>DESCRIPCION</t>
  </si>
  <si>
    <t xml:space="preserve">% EJEC </t>
  </si>
  <si>
    <t>EJECUCIÓN A JUNIO</t>
  </si>
  <si>
    <t>GASTOS DE PERSONAL</t>
  </si>
  <si>
    <t>SERVICIOS PERSONALES INDIRECTOS</t>
  </si>
  <si>
    <t>CONTRIBUCIONES INHERENTES A LA NOMINA SECTOR PRIVADO Y PUBLICO</t>
  </si>
  <si>
    <t>GASTOS GENERALES</t>
  </si>
  <si>
    <t>IMPUESTOS Y MULTAS</t>
  </si>
  <si>
    <t>ADQUISICION DE BIENES Y SERVICIOS</t>
  </si>
  <si>
    <t>GASTOS DE COMERCIALIZACION Y PRODUCCION</t>
  </si>
  <si>
    <t>COMPRA DE BIENES Y SERVICIOS</t>
  </si>
  <si>
    <t>OTROS GASTOS</t>
  </si>
  <si>
    <t>TOTAL FUNCIONAMIENTO</t>
  </si>
  <si>
    <t>TOTAL GENERAL</t>
  </si>
  <si>
    <t>RESERVA CONSTITUIDA (ENERO 2018)</t>
  </si>
  <si>
    <t>RESERVA CONSTITUIDA 
(A JUNIO 2018)</t>
  </si>
  <si>
    <t>OBJETIVOS E INDICADORES ESTRATÉGICOS INSTITUCIONALES</t>
  </si>
  <si>
    <t>OBJETIVOS</t>
  </si>
  <si>
    <t>INDICADOR</t>
  </si>
  <si>
    <t>% AVANCE IV TRIMESTRE 2017</t>
  </si>
  <si>
    <t>OBSERVACIONES</t>
  </si>
  <si>
    <t>OBSERVACIONES 31 MARZO DE 2018</t>
  </si>
  <si>
    <t>OBSERVACIONES 30 JUNIO DE 2018</t>
  </si>
  <si>
    <t>AVANCE II TRIMESTRE 2018</t>
  </si>
  <si>
    <t>ÁREA</t>
  </si>
  <si>
    <t>NIVELES DE SEGURIDAD TRANSPORTE AÉREO</t>
  </si>
  <si>
    <t>1. Empresas con SMS Fase IV</t>
  </si>
  <si>
    <t>Actualmente según lo reportado por parte de la Secretaría de Seguridad Operacional, fueron identificadas 15 empresas que han implementado el Sistema de  Gestión de Seguridad (SMS) en fase IV. El porcentaje de avance reportado, fue evaluado con respecto a la meta establecida de 22 empresas con SMS implementado en fase IV.</t>
  </si>
  <si>
    <t xml:space="preserve">META PROPUESTA A DIC 2018: 22
TOTAL EMPRESAS APROBADAS SMS 1° TRIMESTRE 2018:  0
Nota: El indicador se trasladó a partir del año 2018 a los grupos de inspección de la SSOAC anteriormente realizaba la vigilancia el Grupo Gestión Seguridad Operacional, se encuentran en proceso de transición y entrega de la función. 
</t>
  </si>
  <si>
    <t xml:space="preserve">Teniendo en cuenta el cambio del RAC 219 a partir del 03 de diciembre del año 2017, en el cual se establece que no se APRUEBAN los SMS de los proveedores de servicios, se realizaran las respectivas entregas a los Inspectores de Operaciones y Aeronavegabilidad para la vigilancia continua de los Sistemas de Gestión de Seguridad Operacional. De acuerdo a la programación de entrega de las empresas aprobadas en el SMS a los Grupo GIO, AGA y  AIR se cumplirá con la meta de 32 empresas listas para la vigilancia del SMS a Diciembre del 2018. </t>
  </si>
  <si>
    <t xml:space="preserve">SSOAC </t>
  </si>
  <si>
    <t>2. Índice de accidentalidad</t>
  </si>
  <si>
    <t xml:space="preserve">La Secretaría de Seguridad Operacional reporta 11 accidentes en lo que va transcurrido del año 2017, cifra que según lo establecido en este indicador, debe ser comparada con la cantidad de despegues que se registran a la fecha (553.159 despegues). </t>
  </si>
  <si>
    <t xml:space="preserve">14,03 %        2016: 3 accidentes
                           2017: 3 accidentes
                           2018: 2 accidentes
</t>
  </si>
  <si>
    <t xml:space="preserve">A junio de 2018 se ha cumplido con la reducción en la accidentalidad en Colombia del 42% con respecto al año anterior, en el primer trimestre según el IA y de acuerdo al número de despegues existía la posibilidad de 82 accidentes de los cuales sólo se presentaron 2 y en el segundo trimestre 118 y sólo hubieron 3, esto gracias a factores como los controles de la inspección y vigilancia a las empresas y las recomendaciones de seguridad operacional </t>
  </si>
  <si>
    <t>SSOAC - IA</t>
  </si>
  <si>
    <t>CAPACIDAD DE SERVICIOS DE NAVEGACIÓN AÉREA</t>
  </si>
  <si>
    <t>3. Eficiencia de operación</t>
  </si>
  <si>
    <t xml:space="preserve">Según lo manifestado por parte de la Dirección de Servicios a la Navegación Aérea, se encuentran en la última fase de implementación del Sistema Metron Harmony, y su integración con los demás sistemas de información, por tal razón para este trimestre no se reporta porcentaje de reducción de tiempos, teniendo en cuenta que de una de las variables que componen este indicador, aún no se tiene información suficiente para su construcción. </t>
  </si>
  <si>
    <t>ENERO 2018
AHORRO PROMEDIO EN TIEMPO DE REDUCCION POR RUTA LLEGADAS A SKBO
En el tiempo analizado en el mes de Enero, se puede evidenciar un ahorro en tiempo del -0,3 en la ruta SKBG – SKBO y tiempo de más gastado en la ruta SKAS – SKBO 4.9sgs.
PROMEDIO DE PORCENTAJE DE REDUCCION POR RUTA LLEGADAS SKBO – OCTUBRE 2017
Así mismo, para el mismo mes de Enero/18, se puede evidenciar una reducción promedio del -02% en la ruta SKPE – SKBO y en aumento del 6.8% en la ruta SKAS – SKBO . Es importante aclarar que las rutas SKPQ-SKBO y SKGB – SKBO presentan un incremento en la llegadas de 13,7% y 11.6%, respectivamente dado que durante el mes presentaron en promedio 9 operaciones, viéndose incrementado el porcentaje de ruta de llegada.
FEBRERO 2018
AHORRO PROMEDIO EN TIEMPO DE REDUCCION POR RUTA LLEGADAS A SKBO
En el tiempo analizado en el mes de Febrero, se puede evidenciar un ahorro en tiempo del -0,5 en la ruta SKPS – SKBO y tiempo de más gastado en la ruta SKAS – SKBO 6,9gs.
PROMEDIO DE PORCENTAJE DE REDUCCION POR RUTA LLEGADAS SKBO – OCTUBRE 2017
Así mismo, para el mismo mes de Febrero/18, se puede evidenciar una reducción promedio del -0,3% en la ruta SKSP – SKBO y en aumento del 9.8% en la ruta SKAS – SKBO. Es importante aclarar que la ruta SKVV-SKBO presenta un incremento en la llegadas de 14,0% EN porcentaje de ruta de llegada.
MARZO 2018
AHORRO PROMEDIO EN TIEMPO DE REDUCCION POR RUTA LLEGADAS A SKBO
En el tiempo analizado en el mes de Marzo, se puede evidenciar un ahorro en tiempo del -0,3 en la ruta SKCZ – SKBO y tiempo de más gastado en la ruta SKAS – SKBO 6,9gs.
PROMEDIO DE PORCENTAJE DE REDUCCION POR RUTA LLEGADAS SKBO – OCTUBRE 2017
Así mismo, para el mismo mes de Marzo/18, se puede evidenciar una reducción promedio del -0,6% en la ruta SKLT – SKBO y en aumento del 10.1% en la ruta SKUI – SKBO. Es importante mencionar que el aeropuerto SKRH, tuvo cumplimiento de 0,0%, dado que sus tiempos de salida, se mantuvieron en el rango de -0,7 y -3,4 sgs.</t>
  </si>
  <si>
    <t>ABRIL 2018
AHORRO PROMEDIO EN TIEMPO DE REDUCCION POR RUTA LLEGADAS A SKBO
En el tiempo analizado en el mes de Abril, se puede evidenciar un ahorro en tiempo del -0,09 en la ruta SKPS – SKBO y tiempo de más gastado en la ruta SKAS – SKBO 5.4sgs.
PROMEDIO DE PORCENTAJE DE REDUCCION POR RUTA LLEGADAS SKBO –ABRIL 2018
Así mismo, para el mismo mes de Abril/18, se puede evidenciar una reducción promedio del -0.7% en la ruta SKRH – SKBO y en aumento del 7.44% en la ruta SKCO – SKBO. Es importante aclarar que las rutas SKPQ-SKBO presentan un incremento en la llegada de 22,35%, dado que durante el mes presentaron en promedio 14 operaciones, viéndose incrementado el porcentaje de ruta de llegada.
MAYO 2018
AHORRO PROMEDIO EN TIEMPO DE REDUCCION POR RUTA LLEGADAS A SKBO
En el tiempo analizado en el mes de Mayo, se puede evidenciar un ahorro en tiempo del -0.2% en las rutas SKNV – SKBO Y SKSP - SKBO y tiempo de más gastado en las rutas SKAS – SKBO 6.8 seg y SKCO – SKBO con 8.1 seg.
PROMEDIO DE PORCENTAJE DE REDUCCION POR RUTA LLEGADAS SKBO – MAYO 2018
Así mismo, para el mismo mes de Mayo/18, se puede evidenciar una reducción promedio del -0,2% en la ruta SKSP – SKBO y en aumento del 10.4% en la ruta SKCO – SKBO. 
JUNIO 2018
AHORRO PROMEDIO EN TIEMPO DE REDUCCION POR RUTA LLEGADAS A SKBO
En el tiempo analizado en el mes de Junio, se puede evidenciar un ahorro en tiempo del -0,2 en la ruta SKVPZ – SKBO y tiempo de más gastado en la ruta SKAS – SKBO 7.9 sg.
PROMEDIO DE PORCENTAJE DE REDUCCION POR RUTA LLEGADAS SKBO – JUNIO 2018
Así mismo, para el mismo mes de Junio/18, se puede evidenciar una reducción promedio del -0,2% en la ruta SKPS – SKBO y SKVP – SKBO y en aumento del 9.9% en la ruta SKCO – SKBO. Es importante mencionar que el aeropuerto SKSA, tuvo cumplimiento de 0,0%, dado que sus tiempos de salida, se mantuvieron en el rango de -0,2 y -0.8 sgs.</t>
  </si>
  <si>
    <t>DSNA</t>
  </si>
  <si>
    <t>4. Cumplimiento de las metas del PNA</t>
  </si>
  <si>
    <t>Se tiene un avance del 70% según lo evidenciado en las mesas de trabajo realizadas con todas las direcciones adscritas a la Secretaría de Sistemas Operacionales, actualmente se está actualizando el Plan de Navegación Aérea de su versión VII a la versión VIII. Valga la pena aclarar que el porcentaje reportado no corresponde al avance real, sino a la gestión realizada a fin de estandarizar un sistema de medición de actividades de cada una de las áreas.</t>
  </si>
  <si>
    <t xml:space="preserve"> A  Marzo 31  de 2018 se  continua con el mismo  avance de las metas del PNA reportadas a Dic 31 por cada una de las Direcciones Así: DSNA 43.71%, DIA:83.79% ,DSA 16.5%.
Se diseño un instrumento de medición para medir las metas del PNA de tal forma  integrar  todos  los Servicios  a partir del 2018</t>
  </si>
  <si>
    <t xml:space="preserve"> A junio 30  de 2018 El avance de las metas del PNA  por cada una de las Direcciones Así: DSNA 50% corresponde a las actividades a realizar en los ASBUS Modulo 0(2014-2018), DIA:83.79% ,DSA 16.5</t>
  </si>
  <si>
    <t>SSO</t>
  </si>
  <si>
    <t>SEGURIDAD DE LA AVIACIÓN CIVIL</t>
  </si>
  <si>
    <t>5. Índice de reducción de actos de interferencia ilícita</t>
  </si>
  <si>
    <t xml:space="preserve">De acuerdo al reporte suministrado por parte de la Dirección de Seguridad y Supervisión Aeroportuaria, durante el tercer trimestre no se presentaron casos de interferencia ilícita, razón por la cual el indicador aún permanece en 0%. </t>
  </si>
  <si>
    <t xml:space="preserve">Este indicador ya no es medido por  la DSA paso a la Secretaria de Seguridad aeroportuaria se anexa oficio </t>
  </si>
  <si>
    <t>En el segundo trimestre de 2018  no se presentaron Actos de Interferencia Ilícita.
Nota: Revisando los registro de Actos de Interferencia Ilícita (AAI), se evidencia que el primer trimestre de 2018 se presento un AAI, el 31 de enero del presente año, en el Aeropuerto Hacaritama del Municipio de Aguachica, Departamento del Cesar; el cual no fue reportado en primer trimestre.
Nota: Para el próximo cuatrienio se replanteará el indicador, toda vez que la ocurrencia de un Acto de Interferencia Ilícita, no refleja el cumplimiento, ni la gestión de las actividades llevadas a cabo por parte de la Autoridad de Seguridad de la Aviación, tendientes a controlar o mitigar la ocurrencia de los mismos.
Adicionalmente, se evidencia que la formulación del indicador no corresponde a un indicador de gestión.
Es importante aclarar que este indicador fue trasladado a esta Dependencia por parte de la Dirección de Servicios Aeroportuarios.
Evidencia : Bog7, en la siguiente ruta: L:\5302-Inspeccion Segur Avi Civ y Facilitación\2018\Administrativo\Indicadores PEI.</t>
  </si>
  <si>
    <t>6. Reducción de tiempos de facilitación</t>
  </si>
  <si>
    <t>Durante el tercer trimestre del año en curso se está realizando el empalme entre el Grupo de Planificación Aeroportuaria y la Secretaría de Seguridad, debido al traslado de la responsabilidad del diligenciamiento de dicho indicador, por lo tanto no se presenta porcentaje de optimización en la reducción de tiempos de facilitación, sin embargo se obtuvo un avance significativo en el proceso de empalme y gestión entre los dos grupos involucrados en el proceso.</t>
  </si>
  <si>
    <t xml:space="preserve">Este indicador ya no es medido por  Planes Maestros  paso a la Secretaria de Seguridad aeroportuaria se anexa oficio </t>
  </si>
  <si>
    <t>El Grupo de Inspección de Seguridad de Aviación Civil y la Facilitación en el segundo trimestre de 2018 participó en 6 Comités Locales de Facilitación en los Aeropuertos a continuación relacionados:
- Cartagena
- San Andrés 
- Leticia 
- Cali
- Barranquilla
- Cúcuta 
Nota: No es posible establecer un porcentaje de avance, dado que el planteamiento de este indicador esta orientado a la reducción de tiempos de servicio y esta información no esta al alcance de la Entidad.
Para el próximo cuatrienio se replanteará el indicador, toda vez que no es posible realizar una medición de tiempos, ya que la Facilitación es un concepto de gestión entre las Autoridades involucradas en las medidas y procedimientos aplicables en los Aeropuertos; y dentro de la facultades de la Entidad no esta la de controlar los procedimientos establecidos por otras Entidades.
Es importante aclarar que este indicador fue trasladado a esta Dependencia por parte del Grupo de Planes Maestros.
Evidencia: Bog7, en la siguiente ruta: L:\5302-Inspeccion Segur Avi Civ y Facilitación\2018\Administrativo\Indicadores PEI.</t>
  </si>
  <si>
    <t>MINIMIZAR IMPACTO TRANSPORTE AÉREO SOBRE EL MEDIO AMBIENTE</t>
  </si>
  <si>
    <t>7.Reducción de emisiones de CO2</t>
  </si>
  <si>
    <t>Tal y como se tenía proyectado, se realizó la construcción de la línea estimada de emisiones de CO2 con respecto a la llegada de las aeronaves que aterrizaron en la ciudad de Bogotá durante el año 2015, aún se está avanzando de manera significativa en la construcción y recopilación de la información de los años 2014 y 2015. Se espera que al finalizar el año 2017 se tenga la información completa correspondiente al año 2016.</t>
  </si>
  <si>
    <t xml:space="preserve"> Se continua con la  construcción de la línea estimada de emisiones de CO2 con respecto a la llegada de las aeronaves que aterrizaron en la ciudad de Bogotá durante el año 2015, y en la construcción y recopilación de la información de los años 2014 , 2015 y 2016 en salidas, una vez se tenga toda la información se inicia la medición para el año 2018</t>
  </si>
  <si>
    <t>A Junio 30 de 2018 : II Trimestre 2018:  Para determinar la reducción aproximada no se utiliza la fórmula planteada en el Plan Estratégico Institucional objetivo No. 7 (Reducción de emisiones de CO2) al considerarse que no existe un sistema de información que suministre la información de las variables que hacen parte de la formula; solo se utiliza el aplicativo IFSET (Calcula el estimado de reducción de combustible) y se determinan las variables de cada escenario que son requeridas por este sistema. Se analizan las operaciones de salida y llegada para las vigencias 2014 y 2015 hallándose una reducción del 14% por vigencia. Con el fin de tener un dato mas real y de construir la línea base se determinara el estimado para la reducción de  la vigencia 2016 el cual será entregado en Sep. 2018 y de la vigencia 2017 será entregado en Dic 2018.  Para este tarea tomaremos los cuatro años como parámetro de referencia para los avances. De 4, se lleva 2 vigencias y parte del 2016.  Para un avance del  65%</t>
  </si>
  <si>
    <t>8. Estado de cumplimiento ambiental</t>
  </si>
  <si>
    <t>Según lo reportado por parte del área encargada del diligenciamiento de este indicador, se informa que el contrato 17000986 H3 se encuentra con un porcentaje de avance del 50%, además se notifica que a la fecha se ha presentado la totalidad de los informes de las primeras visitas realizadas de interventoría ambiental a los aeródromos.</t>
  </si>
  <si>
    <t xml:space="preserve">el contrato 17000986 H3 se encuentra terminado y liquidado al 31 de Dic de 2017, donde se reporta el cumplimiento en los 25 aeropuertos objeto del contrato </t>
  </si>
  <si>
    <t>Para el año 2018 se contratara nuevamente la interventoría ambiental para 29 aeropuertos, actualmente esta en proceso de contratación; corresponde a las etapas del proyecto, se anexa informe.</t>
  </si>
  <si>
    <t>DSA</t>
  </si>
  <si>
    <t>FOMENTAR LA COBERTURA Y CRECIMIENTO DE LA AVIACIÓN CIVIL</t>
  </si>
  <si>
    <t>9. Crecimiento de la aviación civil</t>
  </si>
  <si>
    <t>Pasajeros movilizados
Toneladas movilizadas</t>
  </si>
  <si>
    <t xml:space="preserve"> 24,16 millones de pasajeros.
547 millones de toneladas</t>
  </si>
  <si>
    <t>La tendencia creciente que existía a mediados del año 2014 e inicios del 2015, hizo pensar que se podía continuar aumentando el número de pasajeros transportados, sin embargo, muchos factores han influido y es así, como no se ha podido alcanzar la meta de pasajeros movilizados para los años 2015 y 2016. En el año 2016 se solicitó el cambio de la meta, la cual no fue aceptada. 
La información mensual se alimenta en el aplicativo SINERGIA.</t>
  </si>
  <si>
    <t xml:space="preserve">
9. Crecimiento de la Aviación Civil
A febrero 28 de 2018 
# de pasajeros movilizados: 5.833 millones 
# de toneladas movilizadas: 129.844 toneladas 
</t>
  </si>
  <si>
    <t xml:space="preserve"># de pasajeros movilizados: 17.845.441 pasajeros  
# de toneladas movilizadas: 423.280 toneladas 
</t>
  </si>
  <si>
    <t>OTA</t>
  </si>
  <si>
    <t>10. Cobertura de la aviación civil</t>
  </si>
  <si>
    <t>24/31 = 77,4%
24/25 = 96%</t>
  </si>
  <si>
    <t xml:space="preserve">Este indicador nos indica la gestión de la Oficina de Transporte Aéreo frente a las solicitudes realizadas por las empresas aéreas interesadas en la aprobación de nuevas rutas.
</t>
  </si>
  <si>
    <t xml:space="preserve">22 rutas operadas / 82 de rutas aprobadas = 0.26
82 rutas aprobadas / 100 rutas solicitadas = 0.82
</t>
  </si>
  <si>
    <t xml:space="preserve">22 rutas operadas / 84 de rutas aprobadas = 0.261
84 rutas aprobadas / 107 rutas solicitadas = 0.785
</t>
  </si>
  <si>
    <r>
      <t>26,2%
78,5</t>
    </r>
    <r>
      <rPr>
        <strike/>
        <sz val="11"/>
        <color theme="1"/>
        <rFont val="Calibri"/>
        <family val="2"/>
        <scheme val="minor"/>
      </rPr>
      <t>%</t>
    </r>
  </si>
  <si>
    <t>11. Cumplimiento del Plan de Trabajo</t>
  </si>
  <si>
    <t>Cumplimiento del plan de trabajo de armonización de reglamentación: Se dio cumplimiento al porcentaje (65%) establecido como indicador para el año 2016 (se alcanzó el 65,6%) que corresponde a 21 normas LAR armonizadas de 32 por armonizar.</t>
  </si>
  <si>
    <t xml:space="preserve">
11. Cumplimiento del plan de trabajo de armonización de reglamentación:
CPT= 28 Normas armonizadas / 37 Normas LAR x 100
CPT= 75.67%
</t>
  </si>
  <si>
    <t>CPT= 30 Normas armonizadas / 39 Normas LAR x 100
CPT= 76.92%</t>
  </si>
  <si>
    <t>FORTALECER LA GESTIÓN Y EFICIENCIA INSTITUCIONAL</t>
  </si>
  <si>
    <t>12.Disminución de tiempos de trámites</t>
  </si>
  <si>
    <t>20 trámites OTA ---&gt; Trámites registrados en SUIT</t>
  </si>
  <si>
    <t>No obstante que el indicador establecido en el PEI refiere a la medición de 20 trámites, las mediciones se han realizado en 18 Trámites,  esto debido a que 2 de ellos se trasladaron a la Secretaria de Seguridad Aérea. Asimismo la meta se mantiene durante el cuatrienio en 15% de disminución en el tiempo de respuesta.</t>
  </si>
  <si>
    <t>Para este indicador la medición se hace semestral.</t>
  </si>
  <si>
    <t>De los 18 tramites a los cuales se les realiza la medición del indicador: 
8 tramites no recibieron solicitudes, por cuanto su medición es 0
10 tramites recibieron solicitudes, de los cuales 6 evidencian disminución de tiempos en el tramite correspondiente.</t>
  </si>
  <si>
    <t>13. Ejecución real</t>
  </si>
  <si>
    <t>Durante el cuarto trimestre del año en curso, se identificaron 36 proyectos en ejecución, los cuales conforman el universo de estudio para el diligenciamiento de este indicador. En el análisis general ponderado se obtuvieron los siguientes porcentajes: avance ejecución física del 75,23% y avance ejecución financiera del 59,64%, lo cual indica que se ha pagado menos de lo reportado.</t>
  </si>
  <si>
    <t>Se ha ejecutado el 71,79% y se ha pagado el 67,96%. Esto indica que se pago menos de lo reportado</t>
  </si>
  <si>
    <t>DIA</t>
  </si>
  <si>
    <t>14. Cumplimiento del Ingreso Proyectado Anual</t>
  </si>
  <si>
    <t>De acuerdo a lo reportado por parte del Grupo de Gestión Financiera, se informa que el valor total del recaudo al tercer trimestre del año en curso fue de $989.202.000.oo y el valor total de ingreso fue de $1.281.270.000.oo, por tal razón el porcentaje de cumplimiento fue del 77,2%</t>
  </si>
  <si>
    <t>Al presupuesto aforado le descontamos los excedentes financieros incorporados ($146,532 millones)dado que NO son recaudables.</t>
  </si>
  <si>
    <t>El cierre mensual de recaudos se obtiene los días 16 del mes subsiguiente , por tanto este indicador está calculado a junio con los siguientes datos: RECAUDOS $545,149 MILLONES/PRESUPUESTO:$502,691 MILLONES al mes de junio</t>
  </si>
  <si>
    <t>DFRA</t>
  </si>
  <si>
    <t>15. Cumplimiento Planeación Estratégica de Tecnología de la Información</t>
  </si>
  <si>
    <t>Según la ponderación realizada por parte de la Dirección Informática de todas las variables que conforman este indicador, se informa que el porcentaje de avance de este indicador corresponde al 81,22% en el cumplimiento de la Planeación Estratégica de Tecnología de la Información.</t>
  </si>
  <si>
    <t xml:space="preserve">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90,68%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79,17%
</t>
  </si>
  <si>
    <t>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99%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81%</t>
  </si>
  <si>
    <t>INFORMATICA</t>
  </si>
  <si>
    <t>16. Cumplimiento del programa de Gestión de Talento Humano</t>
  </si>
  <si>
    <t>El porcentaje de cumplimiento reportado corresponde a la ponderación y evaluación de las actividades competentes de Gestión de Talento Humano (Vacantes, capacitación, incentivos, evaluación del desempeño, salud ocupacional y bienestar social).</t>
  </si>
  <si>
    <t xml:space="preserve">
Se llevo a cabo la caracterización de la planta de personal en el aplicativo Kactus.
Se estableció un plan de trabajo para levantar y actualizar los Manuales de Funciones y Competencias Laborales de la Secretaría de Sistemas y de Seguridad Operacional y de la Aviación Civil. 
Se revisó y aprobó el Plan de Bienestar 2018.
Se elaboró el proyecto de Resolución sobre incentivos, el cual se encuentra en revisión y ajustes por parte de unos de los abogados de la Dirección de Talento Humano.  
Se llevaron a cabo reuniones  con el CEA el 2 y 7 de marzo de 2018 para aclarar las funciones de cada área en el tema Plan Institucional de Capacitación. Igualmente, se abordaron temas como Reinducción e Inducción. 
Se estableció como estrategia de prevención y promoción de salud en el trabajo a nivel nacional, la realización del Congreso Nacional de Seguridad y Salud en el Trabajo, en su versión VII. 
Con respecto a la deuda presunta notificada por Colpensiones, el Grupo de Nóminas adelantado la revisión del personal de la base de datos en retiro. En cifras, aproximadamente un 28% de los documentos en consulta coincidieron con la carpeta resumen, documentos que serán puestos en revisión y paso siguiente se anexara los comprobantes de pago para hacer efectivo el descuento en la deuda real que se obtuvo con el ente pensional.  AVANCE 18%
META 100%
</t>
  </si>
  <si>
    <t>La Dirección de Talento Humano en conjunto con el Grupo de Inspección de Operaciones de la Dirección de Estándares de Vuelo, terminó el ajuste al Manual Especifico de Funciones y Competencias Laborales, para los empleos denominados Inspector de Seguridad Aérea pertenecientes al Grupo de Inspección de Operaciones de la Dirección de Estándares de Vuelo (Pilotos). Se expide la resolución 01920 de julio 5 de 2018.
Continua en ejecución el plan de trabajo para las Secretarias de Seguridad Operacional y de la Aviación Civil, y de Sistemas Operacionales. 
Se elaboró y publicó  el estudio de verificación de requisitos para Controlador Tránsito Aéreo Grados 25, 24, 23, 22, 21, 19, 17 y 16.
Se continúa en la verificación de requisitos de funcionarios AIS/COM/MET.
Se elaboró el proyecto de decreto de planta de personal, según los datos obtenidos del Estudio Técnico.
Se elaboró el Proyecto de Decreto de la Modificación a la Estructura Actual de la Aeronáutica Civil. 
Se elaboró un proyecto de Decreto de modificación al Sistema de Nomenclatura y Clasificación de empleos. 
El proyecto de resolución se ajustó y se  encuentran en la Secretaría General para revisión y aprobación.
Nuevamente para ésta etapa del proceso se acude al uso del equipo móvil de uno de los funcionarios del grupo; continúa pendiente la asignación del celular a ésta área de la DTH. 
El 17 mayo 2018 se habilitó en la plataforma el certificado digital a nombre de la actual directora y se han aplicado los siguientes movimientos:
May: 1 novedad $42,361,380  (2.46%)
Jun: 22 novedades $382,578,847  (22,25%)
Para éste bimestre se han registrado 31 novedades de las cuales 8 han sido rechazadas y están en validación por corresponder a exfuncionarios del régimen especial.
Deuda inicial año 2018 $1,719,187,808
Saldo a cierre mes Junio $1,276,868,018</t>
  </si>
  <si>
    <t>TH</t>
  </si>
  <si>
    <t xml:space="preserve">17. Satisfacción de los clientes </t>
  </si>
  <si>
    <t>De acuerdo a la encuesta realizada por parte del Grupo de Atención al Ciudadano, únicamente el 39% del universo encuestado considera que el servicio prestado por la entidad es bueno o excelente, por tal razón se deben establecer estrategias de mejora, a fin de optimizar los servicios prestados.</t>
  </si>
  <si>
    <t>En el 2018 se realizó una primera encuesta que midiera el nivel de satisfacción de los usuarios de Licencias en cuanto a los trámites adelantados en dicha dependencia, el informe se encuentra publicado en la página web de la Entidad desde el 24 de abril, en este se evidencia niveles  de satisfacción del 58% de licencias. El nivel bajo debido a la transición de la puesta en marcha del aplicativo SIGA que salió al aire el 06 de marzo.
 Para el segundo trimestre abril- junio se realizó un sondeo a través de la encuesta para ver el grado de conocimiento de los servicios  de cara a la certificación obtenida por el CEA para medir el conocimiento  de la comunidad  de los servicios prestados por el CEA, especialmente en temas relacionados con la capacitación. El resultado de dicha encuesta que el 70% conoce de los servicios del CEA.  El informe se encuentra publicado desde el 05 de julio, el resultado fue satisfactorio por parte de los usuarios del CEA.  Así mismo se hicieron recomendaciones para mejorar la divulgación y promoción de los cursos que ofrece el CEA. Para el el segundo trimestre se tiene previsto realizar encuestas de transporte aéreo y atención al ciudadano
http://www.aerocivil.gov.co/atencion/participacion/informes</t>
  </si>
  <si>
    <t>SG</t>
  </si>
  <si>
    <t xml:space="preserve">18. Reducción de tiempos </t>
  </si>
  <si>
    <t>Por lo reportado se infiere que el Grupo de Atención al Ciudadano no está dando respuesta a las QR dentro de los términos establecidos por ley.</t>
  </si>
  <si>
    <t>Se evidencia que hay una disminución de las QR recibidas en la entidad y se disminuyó los días de respuesta comparada el trimestre anterior. Es importante continuar con el seguimiento a las QR, especialmente en ser más efectivos en las respuestas frente a los días en los que se deben brindar dichas respuestas a los ciudadanos. Adicionalmente es importante precisar que se debe  reiterar que  el  canal de respuesta es  a través del ADI, de so ser así no se puede realizar un control efectivo . J:\3006-Atencion al Ciudadano\2018\250 Informes\De Gestión  (41 ( QR no atendidas)/1,4 (promedio de QR diarias es el total de QR recibidas sobre días hábiles del periodo)=29 DIAS</t>
  </si>
  <si>
    <t>19. Cumplimiento Programa de Gestión Documental</t>
  </si>
  <si>
    <t>El Programa de Gestión Documental tiene proyectado un avance equivalente al 25% por trimestre,  razón por la cual el avance reportado se encuentra acorde a las metas establecidas.</t>
  </si>
  <si>
    <t>Teniendo en cuenta la resolución #1357 del 17 de mayo de 2017, se trabajo en la actualización y creación de nuevas Tablas de Retención Documental, esta pendiente presentar al Comité  Institucional de Gestión y Desempeño para su aprobación y poder continuar con la siguiente fase. Adicionalmente  la dirección Administrativa esta en Orgalizar, Foliar, Digitalizar los archivos de gestión de los años 2016, 2017 y 2018
Para cumplir con el indicar, se realizo capacitación por parte de área de informatica con respecto al almacenammiento en el servidor de acuerdo a la tabla de retención documental.
Evidencia: BOG7 / Administrativa,Contractual,Precontractual, Servicios generales, Seguros, Almacen.</t>
  </si>
  <si>
    <t>DADM</t>
  </si>
  <si>
    <t>20. Rediseño institucional</t>
  </si>
  <si>
    <t>Las fases de diagnóstico organizacional y propuesta se realizaron durante el año 2015 y parte de 2016. Aún se tiene por definir la aceptación o rechazo de la propuesta por parte de la entidad.</t>
  </si>
  <si>
    <t xml:space="preserve">Las fases de diagnóstico organizacional y propuesta se realizaron durante el año 2015 y parte de 2016.    
Bahamon ya entregó el informe final, lo que está 
Pendiente por definir es sí la Administración desea ejecutar esta propuesta. 
AVANCE 100% - META 100%
</t>
  </si>
  <si>
    <t>Las fases de diagnóstico organizacional y propuesta se realizaron durante el año 2015 y parte de 2016.  Estudio que fue socializado con las asociaciones sindicales durante la negociación colectiva 2016 - 2017.   
La firma consultora hace entrega de informe final en el mes de septiembre de 2016 a la Dirección de Talento Humano.  
AVANCE 100% - META 100%</t>
  </si>
  <si>
    <t>21. Certificación IES para el CEA</t>
  </si>
  <si>
    <t>Se encuentra en una fase de transición de Institución de Educación Superior (IES) a Centro de Instrucción Aeronáutica (CIA)</t>
  </si>
  <si>
    <t>Mediante Resolución No. 2909 del 21 de febrero de 2018, el Ministerio de Educación Nacional, MEN, se autoriza  la asignación del código  SNIES   y  autoriza al Centro de Estudios Aeronáuticos-CEA de la Aerocivil, la posibilidad de ofrecer y desarrollar programas académicos de educación superior, soportados en las políticas de gestión de la educación acorde a lo establecido en la Ley 105 de 1993, en el artículo 137 de la ley 30 1992. 
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</si>
  <si>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</si>
  <si>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CEA</t>
  </si>
  <si>
    <t>% A JUNIO (SOLO 2018)</t>
  </si>
  <si>
    <t>% ACUMULADO A 2018</t>
  </si>
  <si>
    <t xml:space="preserve">Aeropuertos Internacionales Certificados </t>
  </si>
  <si>
    <t xml:space="preserve">Aeropuertos con obras de construcción y ampliación de aeropuertos terminados - Aerocivil </t>
  </si>
  <si>
    <t xml:space="preserve">Intervenciones terminadas en mantenimiento de infraestructura aeroportuaria (iguales o superiores a $800 millones) </t>
  </si>
  <si>
    <t>71.43%</t>
  </si>
  <si>
    <t xml:space="preserve">Aeropuertos intervenidos con obras de construcción (torres de control, terminales, pistas, plataformas, calles de rodaje, cuartel de bomberos, cerramientos) y/o mantenimiento de infraestructura aeroportuaria </t>
  </si>
  <si>
    <t>12.5%</t>
  </si>
  <si>
    <t xml:space="preserve">Aeropuertos para la prosperidad intervenidos - Aerocivil </t>
  </si>
  <si>
    <t>6.67%</t>
  </si>
  <si>
    <t>Pasajeros movilizados por años entre los aeropuertos del país (millones) (mayo)</t>
  </si>
  <si>
    <t>14.71%</t>
  </si>
  <si>
    <t>Pasajeros movilizados en el Aeropuerto Internacional El Dorado (incluye pasajeros en tránsito) (mayo)</t>
  </si>
  <si>
    <t>13.18%</t>
  </si>
  <si>
    <t>Avance Ejecución por Programas Vs Metas</t>
  </si>
  <si>
    <t>Avance por Áreas Reserva</t>
  </si>
  <si>
    <t>SINERGIA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</si>
</sst>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0"/>
      <color theme="5"/>
      <name val="Calibri Light"/>
      <family val="2"/>
      <scheme val="major"/>
    </font>
    <font>
      <b/>
      <sz val="8"/>
      <color theme="0"/>
      <name val="Calibri"/>
      <family val="2"/>
      <scheme val="minor"/>
    </font>
    <font>
      <sz val="9"/>
      <color theme="3"/>
      <name val="Calibri"/>
      <family val="2"/>
      <scheme val="minor"/>
    </font>
    <font>
      <sz val="8"/>
      <color theme="1"/>
      <name val="Calibri"/>
      <family val="2"/>
      <scheme val="minor"/>
    </font>
    <font>
      <sz val="8"/>
      <name val="Calibri"/>
      <family val="2"/>
      <scheme val="minor"/>
    </font>
    <font>
      <b/>
      <sz val="8"/>
      <name val="Calibri"/>
      <family val="2"/>
      <scheme val="minor"/>
    </font>
    <font>
      <b/>
      <sz val="8"/>
      <color theme="1"/>
      <name val="Calibri"/>
      <family val="2"/>
      <scheme val="minor"/>
    </font>
    <font>
      <sz val="11"/>
      <color rgb="FFFF0000"/>
      <name val="Calibri"/>
      <family val="2"/>
      <scheme val="minor"/>
    </font>
    <font>
      <b/>
      <i/>
      <sz val="11"/>
      <color theme="1"/>
      <name val="Calibri"/>
      <family val="2"/>
      <scheme val="minor"/>
    </font>
    <font>
      <b/>
      <i/>
      <sz val="10"/>
      <color theme="1"/>
      <name val="Calibri"/>
      <family val="2"/>
      <scheme val="minor"/>
    </font>
    <font>
      <sz val="10"/>
      <color theme="1"/>
      <name val="Calibri"/>
      <family val="2"/>
      <scheme val="minor"/>
    </font>
    <font>
      <strike/>
      <sz val="11"/>
      <color theme="1"/>
      <name val="Calibri"/>
      <family val="2"/>
      <scheme val="minor"/>
    </font>
    <font>
      <sz val="9"/>
      <color indexed="81"/>
      <name val="Tahoma"/>
      <family val="2"/>
    </font>
    <font>
      <b/>
      <sz val="11"/>
      <color rgb="FF000000"/>
      <name val="Calibri"/>
      <family val="2"/>
      <scheme val="minor"/>
    </font>
    <font>
      <sz val="11"/>
      <color rgb="FF000000"/>
      <name val="Calibri"/>
      <family val="2"/>
      <scheme val="minor"/>
    </font>
    <font>
      <sz val="9"/>
      <color rgb="FF000000"/>
      <name val="Calibri"/>
      <family val="2"/>
      <scheme val="minor"/>
    </font>
  </fonts>
  <fills count="17">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7" tint="0.79998168889431442"/>
        <bgColor indexed="65"/>
      </patternFill>
    </fill>
    <fill>
      <patternFill patternType="solid">
        <fgColor theme="8" tint="0.39997558519241921"/>
        <bgColor indexed="65"/>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BC2E6"/>
        <bgColor indexed="64"/>
      </patternFill>
    </fill>
    <fill>
      <patternFill patternType="solid">
        <fgColor rgb="FFDDEBF7"/>
        <bgColor indexed="64"/>
      </patternFill>
    </fill>
    <fill>
      <patternFill patternType="solid">
        <fgColor theme="0" tint="-0.14999847407452621"/>
        <bgColor indexed="64"/>
      </patternFill>
    </fill>
    <fill>
      <patternFill patternType="solid">
        <fgColor rgb="FFFFFFCC"/>
      </patternFill>
    </fill>
    <fill>
      <patternFill patternType="solid">
        <fgColor rgb="FF8EAADB"/>
        <bgColor indexed="64"/>
      </patternFill>
    </fill>
    <fill>
      <patternFill patternType="solid">
        <fgColor theme="8" tint="0.39997558519241921"/>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6" fillId="0" borderId="0" applyNumberFormat="0" applyFill="0" applyBorder="0" applyProtection="0">
      <alignment horizontal="left" vertical="center" indent="1"/>
    </xf>
    <xf numFmtId="0" fontId="8" fillId="7" borderId="0" applyNumberFormat="0" applyFont="0" applyBorder="0" applyAlignment="0" applyProtection="0">
      <alignment vertical="center"/>
    </xf>
    <xf numFmtId="0" fontId="1" fillId="0" borderId="0"/>
    <xf numFmtId="43" fontId="1" fillId="0" borderId="0" applyFont="0" applyFill="0" applyBorder="0" applyAlignment="0" applyProtection="0"/>
    <xf numFmtId="0" fontId="1" fillId="3" borderId="0" applyNumberFormat="0" applyBorder="0" applyAlignment="0" applyProtection="0"/>
    <xf numFmtId="0" fontId="1" fillId="13" borderId="24" applyNumberFormat="0" applyFont="0" applyAlignment="0" applyProtection="0"/>
    <xf numFmtId="0" fontId="1" fillId="0" borderId="0"/>
  </cellStyleXfs>
  <cellXfs count="153">
    <xf numFmtId="0" fontId="0" fillId="0" borderId="0" xfId="0"/>
    <xf numFmtId="0" fontId="4" fillId="0" borderId="0" xfId="0" applyFont="1" applyFill="1" applyBorder="1" applyAlignment="1">
      <alignment vertical="center"/>
    </xf>
    <xf numFmtId="164" fontId="7" fillId="6" borderId="3" xfId="1" applyNumberFormat="1" applyFont="1" applyFill="1" applyBorder="1" applyAlignment="1">
      <alignment horizontal="center" vertical="center" wrapText="1"/>
    </xf>
    <xf numFmtId="165" fontId="7" fillId="6" borderId="3" xfId="2" applyNumberFormat="1" applyFont="1" applyFill="1" applyBorder="1" applyAlignment="1">
      <alignment horizontal="center" vertical="center" wrapText="1"/>
    </xf>
    <xf numFmtId="0" fontId="10" fillId="0" borderId="0" xfId="0" applyFont="1" applyFill="1" applyBorder="1" applyAlignment="1">
      <alignment vertical="center"/>
    </xf>
    <xf numFmtId="164" fontId="11" fillId="8" borderId="1" xfId="1" applyNumberFormat="1" applyFont="1" applyFill="1" applyBorder="1" applyAlignment="1">
      <alignment horizontal="right" vertical="center"/>
    </xf>
    <xf numFmtId="165" fontId="11" fillId="8" borderId="1" xfId="2" applyNumberFormat="1" applyFont="1" applyFill="1" applyBorder="1" applyAlignment="1">
      <alignment horizontal="center" vertical="center" wrapText="1"/>
    </xf>
    <xf numFmtId="165" fontId="11" fillId="8" borderId="5" xfId="2" applyNumberFormat="1" applyFont="1" applyFill="1" applyBorder="1" applyAlignment="1">
      <alignment horizontal="center" vertical="center" wrapText="1"/>
    </xf>
    <xf numFmtId="164" fontId="11" fillId="8" borderId="6" xfId="1" applyNumberFormat="1" applyFont="1" applyFill="1" applyBorder="1" applyAlignment="1">
      <alignment horizontal="right" vertical="center"/>
    </xf>
    <xf numFmtId="0" fontId="9" fillId="0" borderId="0" xfId="0" applyFont="1" applyAlignment="1">
      <alignment vertical="center"/>
    </xf>
    <xf numFmtId="165" fontId="9" fillId="0" borderId="0" xfId="2" applyNumberFormat="1" applyFont="1" applyAlignment="1">
      <alignment horizontal="center" vertical="center"/>
    </xf>
    <xf numFmtId="164" fontId="9" fillId="0" borderId="0" xfId="1" applyNumberFormat="1" applyFont="1" applyAlignment="1">
      <alignment vertical="center"/>
    </xf>
    <xf numFmtId="165" fontId="11" fillId="8" borderId="10" xfId="2" applyNumberFormat="1" applyFont="1" applyFill="1" applyBorder="1" applyAlignment="1">
      <alignment horizontal="center" vertical="center" wrapText="1"/>
    </xf>
    <xf numFmtId="165" fontId="11" fillId="8" borderId="11" xfId="2" applyNumberFormat="1" applyFont="1" applyFill="1" applyBorder="1" applyAlignment="1">
      <alignment horizontal="center" vertical="center" wrapText="1"/>
    </xf>
    <xf numFmtId="0" fontId="4" fillId="0" borderId="0" xfId="0" applyFont="1" applyFill="1" applyBorder="1"/>
    <xf numFmtId="165" fontId="11" fillId="8" borderId="2" xfId="2" applyNumberFormat="1" applyFont="1" applyFill="1" applyBorder="1" applyAlignment="1">
      <alignment horizontal="center" vertical="center" wrapText="1"/>
    </xf>
    <xf numFmtId="164" fontId="11" fillId="8" borderId="2" xfId="1" applyNumberFormat="1" applyFont="1" applyFill="1" applyBorder="1" applyAlignment="1">
      <alignment horizontal="right" vertical="center"/>
    </xf>
    <xf numFmtId="164" fontId="10" fillId="9" borderId="2" xfId="1" applyNumberFormat="1" applyFont="1" applyFill="1" applyBorder="1" applyAlignment="1">
      <alignment horizontal="right" vertical="center"/>
    </xf>
    <xf numFmtId="165" fontId="10" fillId="9" borderId="2" xfId="2" applyNumberFormat="1" applyFont="1" applyFill="1" applyBorder="1" applyAlignment="1">
      <alignment horizontal="center" vertical="center" wrapText="1"/>
    </xf>
    <xf numFmtId="164" fontId="9" fillId="0" borderId="2" xfId="1" applyNumberFormat="1" applyFont="1" applyBorder="1" applyAlignment="1">
      <alignment vertical="center"/>
    </xf>
    <xf numFmtId="165" fontId="9" fillId="0" borderId="2" xfId="2" applyNumberFormat="1" applyFont="1" applyBorder="1" applyAlignment="1">
      <alignment horizontal="center" vertical="center"/>
    </xf>
    <xf numFmtId="165" fontId="11" fillId="8" borderId="8" xfId="2" applyNumberFormat="1" applyFont="1" applyFill="1" applyBorder="1" applyAlignment="1">
      <alignment horizontal="center" vertical="center" wrapText="1"/>
    </xf>
    <xf numFmtId="165" fontId="9" fillId="0" borderId="8" xfId="2" applyNumberFormat="1" applyFont="1" applyBorder="1" applyAlignment="1">
      <alignment horizontal="center" vertical="center"/>
    </xf>
    <xf numFmtId="164" fontId="11" fillId="8" borderId="10" xfId="1" applyNumberFormat="1" applyFont="1" applyFill="1" applyBorder="1" applyAlignment="1">
      <alignment horizontal="right" vertical="center"/>
    </xf>
    <xf numFmtId="164" fontId="7" fillId="6" borderId="18" xfId="1" applyNumberFormat="1" applyFont="1" applyFill="1" applyBorder="1" applyAlignment="1">
      <alignment horizontal="center" vertical="center" wrapText="1"/>
    </xf>
    <xf numFmtId="164" fontId="9" fillId="0" borderId="7" xfId="1" applyNumberFormat="1" applyFont="1" applyBorder="1" applyAlignment="1">
      <alignment vertical="center"/>
    </xf>
    <xf numFmtId="164" fontId="11" fillId="8" borderId="7" xfId="1" applyNumberFormat="1" applyFont="1" applyFill="1" applyBorder="1" applyAlignment="1">
      <alignment horizontal="right" vertical="center"/>
    </xf>
    <xf numFmtId="164" fontId="11" fillId="8" borderId="4" xfId="1" applyNumberFormat="1" applyFont="1" applyFill="1" applyBorder="1" applyAlignment="1">
      <alignment horizontal="right" vertical="center"/>
    </xf>
    <xf numFmtId="164" fontId="10" fillId="9" borderId="17" xfId="1" applyNumberFormat="1" applyFont="1" applyFill="1" applyBorder="1" applyAlignment="1">
      <alignment horizontal="right" vertical="center"/>
    </xf>
    <xf numFmtId="165" fontId="10" fillId="9" borderId="8" xfId="2" applyNumberFormat="1" applyFont="1" applyFill="1" applyBorder="1" applyAlignment="1">
      <alignment horizontal="center" vertical="center" wrapText="1"/>
    </xf>
    <xf numFmtId="164" fontId="9" fillId="0" borderId="17" xfId="1" applyNumberFormat="1" applyFont="1" applyBorder="1" applyAlignment="1">
      <alignment vertical="center"/>
    </xf>
    <xf numFmtId="164" fontId="11" fillId="8" borderId="17" xfId="1" applyNumberFormat="1" applyFont="1" applyFill="1" applyBorder="1" applyAlignment="1">
      <alignment horizontal="right" vertical="center"/>
    </xf>
    <xf numFmtId="164" fontId="11" fillId="8" borderId="13" xfId="1" applyNumberFormat="1" applyFont="1" applyFill="1" applyBorder="1" applyAlignment="1">
      <alignment horizontal="right" vertical="center"/>
    </xf>
    <xf numFmtId="164" fontId="11" fillId="8" borderId="9" xfId="1" applyNumberFormat="1" applyFont="1" applyFill="1" applyBorder="1" applyAlignment="1">
      <alignment horizontal="right" vertical="center"/>
    </xf>
    <xf numFmtId="0" fontId="11" fillId="8" borderId="19" xfId="6" applyFont="1" applyFill="1" applyBorder="1" applyAlignment="1">
      <alignment horizontal="center" vertical="center" wrapText="1"/>
    </xf>
    <xf numFmtId="0" fontId="10" fillId="9" borderId="20" xfId="6" applyFont="1" applyFill="1" applyBorder="1" applyAlignment="1">
      <alignment horizontal="center" vertical="center" wrapText="1"/>
    </xf>
    <xf numFmtId="49" fontId="10" fillId="0" borderId="20" xfId="0" applyNumberFormat="1" applyFont="1" applyFill="1" applyBorder="1" applyAlignment="1">
      <alignment vertical="center" wrapText="1" readingOrder="1"/>
    </xf>
    <xf numFmtId="0" fontId="10" fillId="0" borderId="20" xfId="0" applyNumberFormat="1" applyFont="1" applyFill="1" applyBorder="1" applyAlignment="1">
      <alignment vertical="center" wrapText="1" readingOrder="1"/>
    </xf>
    <xf numFmtId="0" fontId="11" fillId="8" borderId="20" xfId="6" applyFont="1" applyFill="1" applyBorder="1" applyAlignment="1">
      <alignment horizontal="center" vertical="center" wrapText="1"/>
    </xf>
    <xf numFmtId="0" fontId="11" fillId="8" borderId="21" xfId="6" applyFont="1" applyFill="1" applyBorder="1" applyAlignment="1">
      <alignment horizontal="center" vertical="center" wrapText="1"/>
    </xf>
    <xf numFmtId="0" fontId="9" fillId="11" borderId="8" xfId="0" applyFont="1" applyFill="1" applyBorder="1" applyAlignment="1">
      <alignment vertical="center" wrapText="1"/>
    </xf>
    <xf numFmtId="0" fontId="9" fillId="0" borderId="8" xfId="0" applyFont="1" applyBorder="1" applyAlignment="1">
      <alignment vertical="center" wrapText="1"/>
    </xf>
    <xf numFmtId="0" fontId="12" fillId="10" borderId="8" xfId="0" applyFont="1" applyFill="1" applyBorder="1" applyAlignment="1">
      <alignment vertical="center" wrapText="1"/>
    </xf>
    <xf numFmtId="0" fontId="11" fillId="8" borderId="22" xfId="3" applyFont="1" applyFill="1" applyBorder="1" applyAlignment="1">
      <alignment horizontal="left" vertical="center" wrapText="1"/>
    </xf>
    <xf numFmtId="0" fontId="9" fillId="0" borderId="23" xfId="0" applyFont="1" applyBorder="1" applyAlignment="1">
      <alignment vertical="center" wrapText="1"/>
    </xf>
    <xf numFmtId="0" fontId="11" fillId="8" borderId="23" xfId="3" applyFont="1" applyFill="1" applyBorder="1" applyAlignment="1">
      <alignment horizontal="left" vertical="center" wrapText="1"/>
    </xf>
    <xf numFmtId="0" fontId="10" fillId="0" borderId="17" xfId="10" applyFont="1" applyFill="1" applyBorder="1" applyAlignment="1">
      <alignment vertical="center" wrapText="1"/>
    </xf>
    <xf numFmtId="164" fontId="9" fillId="0" borderId="0" xfId="1" applyNumberFormat="1" applyFont="1" applyAlignment="1">
      <alignment horizontal="right" vertical="center"/>
    </xf>
    <xf numFmtId="0" fontId="9" fillId="0" borderId="0" xfId="8" applyFont="1" applyAlignment="1">
      <alignment vertical="center"/>
    </xf>
    <xf numFmtId="0" fontId="9" fillId="0" borderId="0" xfId="8" applyFont="1" applyAlignment="1">
      <alignment horizontal="center" vertical="center"/>
    </xf>
    <xf numFmtId="43" fontId="7" fillId="6" borderId="3" xfId="9" applyFont="1" applyFill="1" applyBorder="1" applyAlignment="1">
      <alignment horizontal="center" vertical="center" wrapText="1"/>
    </xf>
    <xf numFmtId="164" fontId="10" fillId="5" borderId="1" xfId="1" applyNumberFormat="1" applyFont="1" applyFill="1" applyBorder="1" applyAlignment="1">
      <alignment horizontal="right" vertical="center" wrapText="1" readingOrder="1"/>
    </xf>
    <xf numFmtId="164" fontId="10" fillId="5" borderId="2" xfId="1" applyNumberFormat="1" applyFont="1" applyFill="1" applyBorder="1" applyAlignment="1">
      <alignment horizontal="right" vertical="center" wrapText="1"/>
    </xf>
    <xf numFmtId="164" fontId="10" fillId="5" borderId="2" xfId="1" applyNumberFormat="1" applyFont="1" applyFill="1" applyBorder="1" applyAlignment="1">
      <alignment horizontal="right" vertical="center" wrapText="1" readingOrder="1"/>
    </xf>
    <xf numFmtId="164" fontId="12" fillId="12" borderId="2" xfId="1" applyNumberFormat="1" applyFont="1" applyFill="1" applyBorder="1" applyAlignment="1">
      <alignment horizontal="right" vertical="center" wrapText="1" readingOrder="1"/>
    </xf>
    <xf numFmtId="164" fontId="10" fillId="0" borderId="2" xfId="1" applyNumberFormat="1" applyFont="1" applyFill="1" applyBorder="1" applyAlignment="1">
      <alignment horizontal="right" vertical="center"/>
    </xf>
    <xf numFmtId="164" fontId="10" fillId="0" borderId="2" xfId="1" applyNumberFormat="1" applyFont="1" applyFill="1" applyBorder="1" applyAlignment="1">
      <alignment horizontal="center" vertical="center"/>
    </xf>
    <xf numFmtId="0" fontId="10" fillId="5" borderId="17" xfId="5" applyNumberFormat="1" applyFont="1" applyBorder="1" applyAlignment="1">
      <alignment horizontal="left" vertical="center" wrapText="1" readingOrder="1"/>
    </xf>
    <xf numFmtId="165" fontId="10" fillId="5" borderId="8" xfId="2" applyNumberFormat="1" applyFont="1" applyFill="1" applyBorder="1" applyAlignment="1">
      <alignment horizontal="center" vertical="center" wrapText="1" readingOrder="1"/>
    </xf>
    <xf numFmtId="165" fontId="10" fillId="5" borderId="8" xfId="2" applyNumberFormat="1" applyFont="1" applyFill="1" applyBorder="1" applyAlignment="1">
      <alignment horizontal="center" vertical="center" wrapText="1"/>
    </xf>
    <xf numFmtId="0" fontId="12" fillId="12" borderId="17" xfId="4" applyNumberFormat="1" applyFont="1" applyFill="1" applyBorder="1" applyAlignment="1">
      <alignment horizontal="left" vertical="center" wrapText="1" readingOrder="1"/>
    </xf>
    <xf numFmtId="165" fontId="12" fillId="12" borderId="8" xfId="2" applyNumberFormat="1" applyFont="1" applyFill="1" applyBorder="1" applyAlignment="1">
      <alignment horizontal="center" vertical="center" wrapText="1" readingOrder="1"/>
    </xf>
    <xf numFmtId="0" fontId="10" fillId="5" borderId="4" xfId="5" applyNumberFormat="1" applyFont="1" applyBorder="1" applyAlignment="1">
      <alignment horizontal="left" vertical="center" wrapText="1" readingOrder="1"/>
    </xf>
    <xf numFmtId="165" fontId="10" fillId="5" borderId="5" xfId="2" applyNumberFormat="1" applyFont="1" applyFill="1" applyBorder="1" applyAlignment="1">
      <alignment horizontal="center" vertical="center" wrapText="1" readingOrder="1"/>
    </xf>
    <xf numFmtId="0" fontId="11" fillId="5" borderId="17" xfId="5" applyNumberFormat="1" applyFont="1" applyBorder="1" applyAlignment="1">
      <alignment horizontal="left" vertical="center" wrapText="1" readingOrder="1"/>
    </xf>
    <xf numFmtId="164" fontId="11" fillId="5" borderId="2" xfId="1" applyNumberFormat="1" applyFont="1" applyFill="1" applyBorder="1" applyAlignment="1">
      <alignment horizontal="right" vertical="center" wrapText="1" readingOrder="1"/>
    </xf>
    <xf numFmtId="165" fontId="11" fillId="5" borderId="8" xfId="2" applyNumberFormat="1" applyFont="1" applyFill="1" applyBorder="1" applyAlignment="1">
      <alignment horizontal="center" vertical="center" wrapText="1" readingOrder="1"/>
    </xf>
    <xf numFmtId="0" fontId="9" fillId="0" borderId="0" xfId="0" applyFont="1" applyAlignment="1">
      <alignment vertical="center" wrapText="1"/>
    </xf>
    <xf numFmtId="0" fontId="12" fillId="10" borderId="5" xfId="0" applyFont="1" applyFill="1" applyBorder="1" applyAlignment="1">
      <alignment vertical="center" wrapText="1"/>
    </xf>
    <xf numFmtId="0" fontId="12" fillId="10" borderId="11" xfId="0" applyFont="1" applyFill="1" applyBorder="1" applyAlignment="1">
      <alignment vertical="center" wrapText="1"/>
    </xf>
    <xf numFmtId="164" fontId="11" fillId="8" borderId="14" xfId="1" applyNumberFormat="1" applyFont="1" applyFill="1" applyBorder="1" applyAlignment="1">
      <alignment horizontal="right" vertical="center"/>
    </xf>
    <xf numFmtId="164" fontId="11" fillId="8" borderId="15" xfId="1" applyNumberFormat="1" applyFont="1" applyFill="1" applyBorder="1" applyAlignment="1">
      <alignment horizontal="right" vertical="center"/>
    </xf>
    <xf numFmtId="165" fontId="11" fillId="8" borderId="15" xfId="2" applyNumberFormat="1" applyFont="1" applyFill="1" applyBorder="1" applyAlignment="1">
      <alignment horizontal="center" vertical="center" wrapText="1"/>
    </xf>
    <xf numFmtId="165" fontId="11" fillId="8" borderId="16" xfId="2" applyNumberFormat="1" applyFont="1" applyFill="1" applyBorder="1" applyAlignment="1">
      <alignment horizontal="center" vertical="center" wrapText="1"/>
    </xf>
    <xf numFmtId="0" fontId="12" fillId="10" borderId="12" xfId="0" applyFont="1" applyFill="1" applyBorder="1"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wrapText="1"/>
    </xf>
    <xf numFmtId="0" fontId="0" fillId="0" borderId="2"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xf numFmtId="10" fontId="0" fillId="0" borderId="2" xfId="0" applyNumberFormat="1" applyFont="1" applyBorder="1" applyAlignment="1">
      <alignment horizontal="center" vertical="center"/>
    </xf>
    <xf numFmtId="0" fontId="16" fillId="0" borderId="2" xfId="12" applyFont="1" applyBorder="1" applyAlignment="1">
      <alignment vertical="center" wrapText="1"/>
    </xf>
    <xf numFmtId="9" fontId="0" fillId="0" borderId="2" xfId="2" applyFont="1" applyFill="1" applyBorder="1" applyAlignment="1">
      <alignment horizontal="center" vertical="center"/>
    </xf>
    <xf numFmtId="0" fontId="0" fillId="0" borderId="2" xfId="11" applyFont="1" applyFill="1" applyBorder="1" applyAlignment="1">
      <alignment horizontal="center" vertical="center"/>
    </xf>
    <xf numFmtId="0" fontId="0" fillId="0" borderId="2" xfId="0" applyFont="1" applyBorder="1" applyAlignment="1">
      <alignment vertical="center"/>
    </xf>
    <xf numFmtId="4" fontId="0" fillId="0" borderId="2" xfId="2" applyNumberFormat="1" applyFont="1" applyFill="1" applyBorder="1" applyAlignment="1">
      <alignment horizontal="center" vertical="center"/>
    </xf>
    <xf numFmtId="0" fontId="0" fillId="0" borderId="2" xfId="0" applyFont="1" applyFill="1" applyBorder="1" applyAlignment="1">
      <alignment vertical="center" wrapText="1"/>
    </xf>
    <xf numFmtId="1" fontId="13" fillId="0" borderId="0" xfId="0" applyNumberFormat="1" applyFont="1" applyAlignment="1">
      <alignment vertical="center" wrapText="1"/>
    </xf>
    <xf numFmtId="9" fontId="0" fillId="0" borderId="2" xfId="0" applyNumberFormat="1" applyFont="1" applyBorder="1" applyAlignment="1">
      <alignment horizontal="center" vertical="center"/>
    </xf>
    <xf numFmtId="0" fontId="0" fillId="0" borderId="2" xfId="0" applyFont="1" applyFill="1" applyBorder="1" applyAlignment="1">
      <alignment horizontal="center" vertical="center"/>
    </xf>
    <xf numFmtId="9" fontId="0" fillId="0" borderId="2" xfId="0" applyNumberFormat="1" applyFont="1" applyFill="1" applyBorder="1" applyAlignment="1">
      <alignment horizontal="center" vertical="center"/>
    </xf>
    <xf numFmtId="0" fontId="0" fillId="0" borderId="2" xfId="12" applyFont="1" applyBorder="1" applyAlignment="1">
      <alignment vertical="center" wrapText="1"/>
    </xf>
    <xf numFmtId="0" fontId="0" fillId="0" borderId="2" xfId="0" applyFont="1" applyBorder="1" applyAlignment="1">
      <alignment horizontal="left" vertical="center" wrapText="1"/>
    </xf>
    <xf numFmtId="9" fontId="0" fillId="0" borderId="2" xfId="2" applyFont="1" applyBorder="1" applyAlignment="1">
      <alignment horizontal="center" vertical="center"/>
    </xf>
    <xf numFmtId="9" fontId="0" fillId="0" borderId="2"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2" xfId="0" applyFont="1" applyFill="1" applyBorder="1" applyAlignment="1">
      <alignment horizontal="center" vertical="center" wrapText="1"/>
    </xf>
    <xf numFmtId="165" fontId="0" fillId="0" borderId="2" xfId="2" applyNumberFormat="1" applyFont="1" applyBorder="1" applyAlignment="1">
      <alignment horizontal="center" vertical="center" wrapText="1"/>
    </xf>
    <xf numFmtId="165" fontId="0" fillId="0" borderId="2" xfId="2" applyNumberFormat="1" applyFont="1" applyBorder="1" applyAlignment="1">
      <alignment horizontal="center" vertical="center"/>
    </xf>
    <xf numFmtId="9" fontId="13" fillId="0" borderId="0" xfId="2" applyFont="1" applyAlignment="1">
      <alignment vertical="center" wrapText="1"/>
    </xf>
    <xf numFmtId="0" fontId="16" fillId="0" borderId="2" xfId="0" applyFont="1" applyBorder="1" applyAlignment="1">
      <alignment vertical="center" wrapText="1"/>
    </xf>
    <xf numFmtId="9" fontId="0" fillId="0" borderId="2" xfId="0" applyNumberFormat="1" applyFont="1" applyBorder="1" applyAlignment="1">
      <alignment vertical="center" wrapText="1"/>
    </xf>
    <xf numFmtId="9" fontId="0" fillId="0" borderId="0" xfId="2" applyFont="1" applyAlignment="1">
      <alignment vertical="center" wrapText="1"/>
    </xf>
    <xf numFmtId="9" fontId="13" fillId="0" borderId="2" xfId="0" applyNumberFormat="1" applyFont="1" applyBorder="1" applyAlignment="1">
      <alignment horizontal="center" vertical="center"/>
    </xf>
    <xf numFmtId="0" fontId="16" fillId="0" borderId="2" xfId="12" applyFont="1" applyBorder="1" applyAlignment="1">
      <alignment vertical="top" wrapText="1"/>
    </xf>
    <xf numFmtId="0" fontId="0" fillId="0" borderId="0" xfId="0" applyFont="1"/>
    <xf numFmtId="0" fontId="0" fillId="0" borderId="0" xfId="0" applyFont="1" applyAlignment="1">
      <alignment horizontal="center" vertical="center"/>
    </xf>
    <xf numFmtId="0" fontId="16" fillId="0" borderId="0" xfId="0" applyFont="1" applyAlignment="1">
      <alignment vertical="center"/>
    </xf>
    <xf numFmtId="0" fontId="0" fillId="0" borderId="0" xfId="0" applyFont="1" applyAlignment="1">
      <alignment wrapText="1"/>
    </xf>
    <xf numFmtId="0" fontId="0" fillId="0" borderId="0" xfId="0" applyFont="1" applyBorder="1"/>
    <xf numFmtId="0" fontId="0" fillId="0" borderId="0" xfId="0" applyFont="1" applyBorder="1" applyAlignment="1">
      <alignment horizontal="center" vertical="center"/>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xf>
    <xf numFmtId="0" fontId="0" fillId="0" borderId="0" xfId="0" applyFont="1" applyBorder="1" applyAlignment="1">
      <alignment wrapText="1"/>
    </xf>
    <xf numFmtId="0" fontId="19" fillId="14" borderId="27" xfId="0" applyFont="1" applyFill="1" applyBorder="1" applyAlignment="1">
      <alignment horizontal="center" vertical="center" wrapText="1"/>
    </xf>
    <xf numFmtId="0" fontId="19" fillId="14" borderId="28" xfId="0" applyFont="1" applyFill="1" applyBorder="1" applyAlignment="1">
      <alignment horizontal="center" vertical="center" wrapText="1"/>
    </xf>
    <xf numFmtId="0" fontId="20" fillId="0" borderId="29" xfId="0" applyFont="1" applyBorder="1" applyAlignment="1">
      <alignment horizontal="justify" vertical="center" wrapText="1"/>
    </xf>
    <xf numFmtId="9" fontId="20" fillId="0" borderId="30" xfId="0"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0" fontId="20" fillId="14" borderId="29" xfId="0" applyFont="1" applyFill="1" applyBorder="1" applyAlignment="1">
      <alignment horizontal="justify" vertical="center" wrapText="1"/>
    </xf>
    <xf numFmtId="0" fontId="20" fillId="14" borderId="30" xfId="0" applyFont="1" applyFill="1" applyBorder="1" applyAlignment="1">
      <alignment horizontal="justify" vertical="center" wrapText="1"/>
    </xf>
    <xf numFmtId="10" fontId="20" fillId="14" borderId="30" xfId="2" applyNumberFormat="1" applyFont="1" applyFill="1" applyBorder="1" applyAlignment="1">
      <alignment horizontal="center" vertical="center" wrapText="1"/>
    </xf>
    <xf numFmtId="0" fontId="2" fillId="0" borderId="0" xfId="0" applyFont="1"/>
    <xf numFmtId="10" fontId="0" fillId="15" borderId="0" xfId="0" applyNumberFormat="1" applyFont="1" applyFill="1" applyAlignment="1">
      <alignment horizontal="center" vertical="center"/>
    </xf>
    <xf numFmtId="0" fontId="15" fillId="15" borderId="0" xfId="0" applyFont="1" applyFill="1" applyBorder="1" applyAlignment="1">
      <alignment horizontal="center" vertical="center"/>
    </xf>
    <xf numFmtId="0" fontId="14" fillId="15" borderId="0" xfId="0" applyFont="1" applyFill="1" applyBorder="1" applyAlignment="1">
      <alignment horizontal="center" vertical="center"/>
    </xf>
    <xf numFmtId="0" fontId="0" fillId="16" borderId="2" xfId="0" applyFont="1" applyFill="1" applyBorder="1" applyAlignment="1">
      <alignment horizontal="center" vertical="center" wrapText="1"/>
    </xf>
    <xf numFmtId="0" fontId="13" fillId="15" borderId="0" xfId="0" applyFont="1" applyFill="1" applyAlignment="1">
      <alignment horizontal="center"/>
    </xf>
    <xf numFmtId="0" fontId="7" fillId="6" borderId="3" xfId="6" applyFont="1" applyFill="1" applyBorder="1" applyAlignment="1">
      <alignment horizontal="center" vertical="center" wrapText="1"/>
    </xf>
    <xf numFmtId="0" fontId="7" fillId="6" borderId="18" xfId="7" applyFont="1" applyFill="1" applyBorder="1" applyAlignment="1">
      <alignment horizontal="center" vertical="center" wrapText="1"/>
    </xf>
    <xf numFmtId="0" fontId="7" fillId="6" borderId="3" xfId="7" applyFont="1" applyFill="1" applyBorder="1" applyAlignment="1">
      <alignment horizontal="center" vertical="center" wrapText="1"/>
    </xf>
    <xf numFmtId="43" fontId="7" fillId="6" borderId="3" xfId="9" applyFont="1" applyFill="1" applyBorder="1" applyAlignment="1">
      <alignment horizontal="center" vertical="center" wrapText="1"/>
    </xf>
    <xf numFmtId="164" fontId="7" fillId="6" borderId="3" xfId="1" applyNumberFormat="1" applyFont="1" applyFill="1" applyBorder="1" applyAlignment="1">
      <alignment horizontal="center" vertical="center"/>
    </xf>
    <xf numFmtId="0" fontId="14" fillId="15" borderId="25" xfId="0" applyFont="1" applyFill="1" applyBorder="1" applyAlignment="1">
      <alignment horizontal="center" vertical="center"/>
    </xf>
    <xf numFmtId="0" fontId="14" fillId="15" borderId="26" xfId="0" applyFont="1" applyFill="1" applyBorder="1" applyAlignment="1">
      <alignment horizontal="center" vertical="center"/>
    </xf>
    <xf numFmtId="0" fontId="14" fillId="15" borderId="7" xfId="0" applyFont="1" applyFill="1" applyBorder="1" applyAlignment="1">
      <alignment horizontal="center" vertical="center"/>
    </xf>
    <xf numFmtId="0" fontId="0" fillId="16" borderId="2" xfId="0" applyFont="1" applyFill="1" applyBorder="1" applyAlignment="1">
      <alignment horizontal="center" vertical="center" wrapText="1"/>
    </xf>
    <xf numFmtId="0" fontId="21" fillId="0" borderId="31" xfId="0" applyFont="1" applyBorder="1" applyAlignment="1">
      <alignment horizontal="justify" vertical="center" wrapText="1"/>
    </xf>
    <xf numFmtId="0" fontId="21" fillId="0" borderId="29" xfId="0" applyFont="1" applyBorder="1" applyAlignment="1">
      <alignment horizontal="justify" vertical="center"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29" xfId="2" applyNumberFormat="1" applyFont="1" applyBorder="1" applyAlignment="1">
      <alignment horizontal="center" vertical="center" wrapText="1"/>
    </xf>
    <xf numFmtId="0" fontId="21" fillId="0" borderId="32" xfId="0" applyFont="1" applyBorder="1" applyAlignment="1">
      <alignment horizontal="justify" vertical="center" wrapText="1"/>
    </xf>
    <xf numFmtId="0" fontId="20" fillId="0" borderId="32" xfId="0" applyFont="1" applyBorder="1" applyAlignment="1">
      <alignment horizontal="center" vertical="center" wrapText="1"/>
    </xf>
    <xf numFmtId="10" fontId="20" fillId="0" borderId="32" xfId="2" applyNumberFormat="1" applyFont="1" applyBorder="1" applyAlignment="1">
      <alignment horizontal="center" vertical="center" wrapText="1"/>
    </xf>
    <xf numFmtId="9" fontId="20" fillId="0" borderId="31" xfId="0" applyNumberFormat="1" applyFont="1" applyBorder="1" applyAlignment="1">
      <alignment horizontal="center" vertical="center" wrapText="1"/>
    </xf>
    <xf numFmtId="9" fontId="20" fillId="0" borderId="29" xfId="0" applyNumberFormat="1" applyFont="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2" fillId="0" borderId="0" xfId="8" applyFont="1" applyAlignment="1">
      <alignment horizontal="center" vertical="center"/>
    </xf>
  </cellXfs>
  <cellStyles count="13">
    <cellStyle name="20% - Énfasis4" xfId="4" builtinId="42"/>
    <cellStyle name="40% - Énfasis1 2" xfId="10"/>
    <cellStyle name="60% - Énfasis5" xfId="5" builtinId="48"/>
    <cellStyle name="Do Not Type" xfId="7"/>
    <cellStyle name="Énfasis1" xfId="3" builtinId="29"/>
    <cellStyle name="Millares" xfId="1" builtinId="3"/>
    <cellStyle name="Millares 3" xfId="9"/>
    <cellStyle name="Normal" xfId="0" builtinId="0"/>
    <cellStyle name="Normal 3" xfId="8"/>
    <cellStyle name="Normal 3 2" xfId="12"/>
    <cellStyle name="Notas" xfId="11" builtinId="10"/>
    <cellStyle name="Porcentaje" xfId="2" builtinId="5"/>
    <cellStyle name="Table Header"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194733</xdr:colOff>
      <xdr:row>3</xdr:row>
      <xdr:rowOff>563562</xdr:rowOff>
    </xdr:from>
    <xdr:ext cx="1752338" cy="319190"/>
    <mc:AlternateContent xmlns:mc="http://schemas.openxmlformats.org/markup-compatibility/2006" xmlns:a14="http://schemas.microsoft.com/office/drawing/2010/main">
      <mc:Choice Requires="a14">
        <xdr:sp macro="" textlink="">
          <xdr:nvSpPr>
            <xdr:cNvPr id="2" name="CuadroTexto 1"/>
            <xdr:cNvSpPr txBox="1"/>
          </xdr:nvSpPr>
          <xdr:spPr>
            <a:xfrm>
              <a:off x="3176058" y="3221037"/>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𝐴𝑐𝑐𝑖𝑑𝑒𝑛𝑡𝑒𝑠</m:t>
                        </m:r>
                        <m:r>
                          <a:rPr lang="es-MX" sz="1000" b="0" i="1">
                            <a:latin typeface="Cambria Math" panose="02040503050406030204" pitchFamily="18" charset="0"/>
                          </a:rPr>
                          <m:t> </m:t>
                        </m:r>
                      </m:num>
                      <m:den>
                        <m:r>
                          <a:rPr lang="es-MX" sz="1000" b="0" i="1">
                            <a:latin typeface="Cambria Math" panose="02040503050406030204" pitchFamily="18" charset="0"/>
                          </a:rPr>
                          <m:t>𝐷𝑒𝑠𝑝𝑒𝑔𝑢𝑒𝑠</m:t>
                        </m:r>
                      </m:den>
                    </m:f>
                    <m:r>
                      <a:rPr lang="es-MX" sz="1000" b="0" i="1">
                        <a:latin typeface="Cambria Math" panose="02040503050406030204" pitchFamily="18" charset="0"/>
                      </a:rPr>
                      <m:t>  </m:t>
                    </m:r>
                    <m:r>
                      <a:rPr lang="es-MX" sz="1000" b="0" i="1">
                        <a:latin typeface="Cambria Math" panose="02040503050406030204" pitchFamily="18" charset="0"/>
                      </a:rPr>
                      <m:t>𝑋</m:t>
                    </m:r>
                    <m:r>
                      <a:rPr lang="es-MX" sz="1000" b="0" i="1">
                        <a:latin typeface="Cambria Math" panose="02040503050406030204" pitchFamily="18" charset="0"/>
                      </a:rPr>
                      <m:t>  1.000.000</m:t>
                    </m:r>
                  </m:oMath>
                </m:oMathPara>
              </a14:m>
              <a:endParaRPr lang="es-MX" sz="1000"/>
            </a:p>
          </xdr:txBody>
        </xdr:sp>
      </mc:Choice>
      <mc:Fallback xmlns="">
        <xdr:sp macro="" textlink="">
          <xdr:nvSpPr>
            <xdr:cNvPr id="2" name="CuadroTexto 1"/>
            <xdr:cNvSpPr txBox="1"/>
          </xdr:nvSpPr>
          <xdr:spPr>
            <a:xfrm>
              <a:off x="3176058" y="3221037"/>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𝐼𝐴=</a:t>
              </a:r>
              <a:r>
                <a:rPr lang="es-MX" sz="1000" i="0">
                  <a:latin typeface="Cambria Math" panose="02040503050406030204" pitchFamily="18" charset="0"/>
                </a:rPr>
                <a:t>(</a:t>
              </a:r>
              <a:r>
                <a:rPr lang="es-MX" sz="1000" b="0" i="0">
                  <a:latin typeface="Cambria Math" panose="02040503050406030204" pitchFamily="18" charset="0"/>
                </a:rPr>
                <a:t>𝐴𝑐𝑐𝑖𝑑𝑒𝑛𝑡𝑒𝑠 )/𝐷𝑒𝑠𝑝𝑒𝑔𝑢𝑒𝑠   𝑋  1.000.000</a:t>
              </a:r>
              <a:endParaRPr lang="es-MX" sz="1000"/>
            </a:p>
          </xdr:txBody>
        </xdr:sp>
      </mc:Fallback>
    </mc:AlternateContent>
    <xdr:clientData/>
  </xdr:oneCellAnchor>
  <xdr:oneCellAnchor>
    <xdr:from>
      <xdr:col>3</xdr:col>
      <xdr:colOff>264319</xdr:colOff>
      <xdr:row>4</xdr:row>
      <xdr:rowOff>2440781</xdr:rowOff>
    </xdr:from>
    <xdr:ext cx="2556341" cy="240387"/>
    <mc:AlternateContent xmlns:mc="http://schemas.openxmlformats.org/markup-compatibility/2006" xmlns:a14="http://schemas.microsoft.com/office/drawing/2010/main">
      <mc:Choice Requires="a14">
        <xdr:sp macro="" textlink="">
          <xdr:nvSpPr>
            <xdr:cNvPr id="3" name="CuadroTexto 2"/>
            <xdr:cNvSpPr txBox="1"/>
          </xdr:nvSpPr>
          <xdr:spPr>
            <a:xfrm>
              <a:off x="3245644" y="6622256"/>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r>
                    <a:rPr lang="es-MX" sz="1100" b="0" i="1">
                      <a:latin typeface="Cambria Math" panose="02040503050406030204" pitchFamily="18" charset="0"/>
                    </a:rPr>
                    <m:t>𝑃𝑟𝑜𝑚𝑒𝑑𝑖𝑜</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𝐴𝐿𝐷𝑇</m:t>
                      </m:r>
                      <m:r>
                        <a:rPr lang="es-MX" sz="1100" b="0" i="1">
                          <a:latin typeface="Cambria Math" panose="02040503050406030204" pitchFamily="18" charset="0"/>
                        </a:rPr>
                        <m:t>−</m:t>
                      </m:r>
                      <m:r>
                        <a:rPr lang="es-MX" sz="1100" b="0" i="1">
                          <a:latin typeface="Cambria Math" panose="02040503050406030204" pitchFamily="18" charset="0"/>
                        </a:rPr>
                        <m:t>𝐴𝑇𝑂𝑇</m:t>
                      </m:r>
                    </m:num>
                    <m:den>
                      <m:r>
                        <a:rPr lang="es-MX" sz="1100" b="0" i="1">
                          <a:latin typeface="Cambria Math" panose="02040503050406030204" pitchFamily="18" charset="0"/>
                        </a:rPr>
                        <m:t>𝐸𝐸𝑇</m:t>
                      </m:r>
                    </m:den>
                  </m:f>
                  <m:r>
                    <a:rPr lang="es-MX" sz="1100" b="0" i="1">
                      <a:latin typeface="Cambria Math" panose="02040503050406030204" pitchFamily="18" charset="0"/>
                    </a:rPr>
                    <m:t>)</m:t>
                  </m:r>
                </m:oMath>
              </a14:m>
              <a:r>
                <a:rPr lang="es-MX" sz="1100"/>
                <a:t>-1)*100</a:t>
              </a:r>
            </a:p>
          </xdr:txBody>
        </xdr:sp>
      </mc:Choice>
      <mc:Fallback xmlns="">
        <xdr:sp macro="" textlink="">
          <xdr:nvSpPr>
            <xdr:cNvPr id="3" name="CuadroTexto 2"/>
            <xdr:cNvSpPr txBox="1"/>
          </xdr:nvSpPr>
          <xdr:spPr>
            <a:xfrm>
              <a:off x="3245644" y="6622256"/>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𝑇.=𝑃𝑟𝑜𝑚𝑒𝑑𝑖𝑜((</a:t>
              </a:r>
              <a:r>
                <a:rPr lang="es-MX" sz="1100" i="0">
                  <a:latin typeface="Cambria Math" panose="02040503050406030204" pitchFamily="18" charset="0"/>
                </a:rPr>
                <a:t>(</a:t>
              </a:r>
              <a:r>
                <a:rPr lang="es-MX" sz="1100" b="0" i="0">
                  <a:latin typeface="Cambria Math" panose="02040503050406030204" pitchFamily="18" charset="0"/>
                </a:rPr>
                <a:t>𝐴𝐿𝐷𝑇−𝐴𝑇𝑂𝑇)/𝐸𝐸𝑇)</a:t>
              </a:r>
              <a:r>
                <a:rPr lang="es-MX" sz="1100"/>
                <a:t>-1)*100</a:t>
              </a:r>
            </a:p>
          </xdr:txBody>
        </xdr:sp>
      </mc:Fallback>
    </mc:AlternateContent>
    <xdr:clientData/>
  </xdr:oneCellAnchor>
  <xdr:oneCellAnchor>
    <xdr:from>
      <xdr:col>3</xdr:col>
      <xdr:colOff>120650</xdr:colOff>
      <xdr:row>5</xdr:row>
      <xdr:rowOff>394228</xdr:rowOff>
    </xdr:from>
    <xdr:ext cx="2736903" cy="319190"/>
    <mc:AlternateContent xmlns:mc="http://schemas.openxmlformats.org/markup-compatibility/2006" xmlns:a14="http://schemas.microsoft.com/office/drawing/2010/main">
      <mc:Choice Requires="a14">
        <xdr:sp macro="" textlink="">
          <xdr:nvSpPr>
            <xdr:cNvPr id="4" name="CuadroTexto 3"/>
            <xdr:cNvSpPr txBox="1"/>
          </xdr:nvSpPr>
          <xdr:spPr>
            <a:xfrm>
              <a:off x="3101975" y="9776353"/>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000" b="0" i="0">
                        <a:latin typeface="Cambria Math" panose="02040503050406030204" pitchFamily="18" charset="0"/>
                      </a:rPr>
                      <m:t>CP</m:t>
                    </m:r>
                    <m:r>
                      <a:rPr lang="es-MX" sz="1000" b="0" i="1">
                        <a:latin typeface="Cambria Math" panose="02040503050406030204" pitchFamily="18" charset="0"/>
                      </a:rPr>
                      <m:t>𝑁𝐴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𝑐𝑢𝑚𝑝𝑙𝑖𝑑𝑎𝑠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den>
                    </m:f>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4" name="CuadroTexto 3"/>
            <xdr:cNvSpPr txBox="1"/>
          </xdr:nvSpPr>
          <xdr:spPr>
            <a:xfrm>
              <a:off x="3101975" y="9776353"/>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CP𝑁𝐴=</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𝑐𝑢𝑚𝑝𝑙𝑖𝑑𝑎𝑠)/(𝐴𝑐𝑡𝑖𝑣𝑖𝑑𝑎𝑑𝑒𝑠 𝑝𝑟𝑜𝑔𝑟𝑎𝑚𝑎𝑑𝑎𝑠 𝑥 𝑎ñ𝑜)  𝑥 100</a:t>
              </a:r>
              <a:endParaRPr lang="es-MX" sz="1000"/>
            </a:p>
          </xdr:txBody>
        </xdr:sp>
      </mc:Fallback>
    </mc:AlternateContent>
    <xdr:clientData/>
  </xdr:oneCellAnchor>
  <xdr:oneCellAnchor>
    <xdr:from>
      <xdr:col>3</xdr:col>
      <xdr:colOff>242888</xdr:colOff>
      <xdr:row>6</xdr:row>
      <xdr:rowOff>1514474</xdr:rowOff>
    </xdr:from>
    <xdr:ext cx="3014864" cy="320472"/>
    <mc:AlternateContent xmlns:mc="http://schemas.openxmlformats.org/markup-compatibility/2006" xmlns:a14="http://schemas.microsoft.com/office/drawing/2010/main">
      <mc:Choice Requires="a14">
        <xdr:sp macro="" textlink="">
          <xdr:nvSpPr>
            <xdr:cNvPr id="5" name="CuadroTexto 4"/>
            <xdr:cNvSpPr txBox="1"/>
          </xdr:nvSpPr>
          <xdr:spPr>
            <a:xfrm>
              <a:off x="3224213" y="11934824"/>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𝐼𝑛𝑡</m:t>
                        </m:r>
                        <m:r>
                          <a:rPr lang="es-MX" sz="1000" b="0" i="1">
                            <a:latin typeface="Cambria Math" panose="02040503050406030204" pitchFamily="18" charset="0"/>
                          </a:rPr>
                          <m:t>. </m:t>
                        </m:r>
                        <m:r>
                          <a:rPr lang="es-MX" sz="1000" b="0" i="1">
                            <a:latin typeface="Cambria Math" panose="02040503050406030204" pitchFamily="18" charset="0"/>
                          </a:rPr>
                          <m:t>𝑖𝑙</m:t>
                        </m:r>
                        <m:r>
                          <a:rPr lang="es-MX" sz="1000" b="0" i="1">
                            <a:latin typeface="Cambria Math" panose="02040503050406030204" pitchFamily="18" charset="0"/>
                          </a:rPr>
                          <m:t>í</m:t>
                        </m:r>
                        <m:r>
                          <a:rPr lang="es-MX" sz="1000" b="0" i="1">
                            <a:latin typeface="Cambria Math" panose="02040503050406030204" pitchFamily="18" charset="0"/>
                          </a:rPr>
                          <m:t>𝑐𝑖𝑡𝑎</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r>
                          <a:rPr lang="es-MX" sz="1000" b="0" i="1">
                            <a:latin typeface="Cambria Math" panose="02040503050406030204" pitchFamily="18" charset="0"/>
                          </a:rPr>
                          <m:t> </m:t>
                        </m:r>
                        <m:d>
                          <m:dPr>
                            <m:ctrlPr>
                              <a:rPr lang="es-MX" sz="1000" b="0" i="1">
                                <a:latin typeface="Cambria Math" panose="02040503050406030204" pitchFamily="18" charset="0"/>
                              </a:rPr>
                            </m:ctrlPr>
                          </m:dPr>
                          <m:e>
                            <m:r>
                              <a:rPr lang="es-MX" sz="1000" b="0" i="1">
                                <a:latin typeface="Cambria Math" panose="02040503050406030204" pitchFamily="18" charset="0"/>
                              </a:rPr>
                              <m:t>𝑖</m:t>
                            </m:r>
                            <m:r>
                              <a:rPr lang="es-MX" sz="1000" b="0" i="1">
                                <a:latin typeface="Cambria Math" panose="02040503050406030204" pitchFamily="18" charset="0"/>
                              </a:rPr>
                              <m:t>−1</m:t>
                            </m:r>
                          </m:e>
                        </m:d>
                        <m:r>
                          <a:rPr lang="es-MX" sz="1000" b="0" i="1">
                            <a:latin typeface="Cambria Math" panose="02040503050406030204" pitchFamily="18" charset="0"/>
                          </a:rPr>
                          <m:t>−</m:t>
                        </m:r>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m:t>
                        </m:r>
                      </m:num>
                      <m:den>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d>
                          <m:dPr>
                            <m:ctrlPr>
                              <a:rPr lang="es-MX" sz="1000" b="0" i="1">
                                <a:solidFill>
                                  <a:schemeClr val="tx1"/>
                                </a:solidFill>
                                <a:effectLst/>
                                <a:latin typeface="Cambria Math" panose="02040503050406030204" pitchFamily="18" charset="0"/>
                                <a:ea typeface="+mn-ea"/>
                                <a:cs typeface="+mn-cs"/>
                              </a:rPr>
                            </m:ctrlPr>
                          </m:dPr>
                          <m:e>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−1</m:t>
                            </m:r>
                          </m:e>
                        </m:d>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5" name="CuadroTexto 4"/>
            <xdr:cNvSpPr txBox="1"/>
          </xdr:nvSpPr>
          <xdr:spPr>
            <a:xfrm>
              <a:off x="3224213" y="11934824"/>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𝐼𝑅=</a:t>
              </a:r>
              <a:r>
                <a:rPr lang="es-MX" sz="1000" i="0">
                  <a:latin typeface="Cambria Math" panose="02040503050406030204" pitchFamily="18" charset="0"/>
                </a:rPr>
                <a:t>(</a:t>
              </a:r>
              <a:r>
                <a:rPr lang="es-MX" sz="1000" b="0" i="0">
                  <a:latin typeface="Cambria Math" panose="02040503050406030204" pitchFamily="18" charset="0"/>
                </a:rPr>
                <a:t>𝐼𝑛𝑡. 𝑖𝑙í𝑐𝑖𝑡𝑎 𝑎ñ𝑜 (𝑖−1)−</a:t>
              </a:r>
              <a:r>
                <a:rPr lang="es-MX" sz="1000" b="0" i="0">
                  <a:solidFill>
                    <a:schemeClr val="tx1"/>
                  </a:solidFill>
                  <a:effectLst/>
                  <a:latin typeface="Cambria Math" panose="02040503050406030204" pitchFamily="18" charset="0"/>
                  <a:ea typeface="+mn-ea"/>
                  <a:cs typeface="+mn-cs"/>
                </a:rPr>
                <a:t>𝐼𝑛𝑡. 𝑖𝑙í𝑐𝑖𝑡𝑎 𝑎ñ𝑜 (𝑖))/(𝐼𝑛𝑡. 𝑖𝑙í𝑐𝑖𝑡𝑎 𝑎ñ𝑜 (𝑖−1) ) </a:t>
              </a:r>
              <a:r>
                <a:rPr lang="es-MX" sz="1000" b="0" i="0">
                  <a:latin typeface="Cambria Math" panose="02040503050406030204" pitchFamily="18" charset="0"/>
                </a:rPr>
                <a:t>𝑥 100</a:t>
              </a:r>
              <a:endParaRPr lang="es-MX" sz="1000"/>
            </a:p>
          </xdr:txBody>
        </xdr:sp>
      </mc:Fallback>
    </mc:AlternateContent>
    <xdr:clientData/>
  </xdr:oneCellAnchor>
  <xdr:oneCellAnchor>
    <xdr:from>
      <xdr:col>3</xdr:col>
      <xdr:colOff>128587</xdr:colOff>
      <xdr:row>7</xdr:row>
      <xdr:rowOff>1597818</xdr:rowOff>
    </xdr:from>
    <xdr:ext cx="3212995" cy="264816"/>
    <mc:AlternateContent xmlns:mc="http://schemas.openxmlformats.org/markup-compatibility/2006" xmlns:a14="http://schemas.microsoft.com/office/drawing/2010/main">
      <mc:Choice Requires="a14">
        <xdr:sp macro="" textlink="">
          <xdr:nvSpPr>
            <xdr:cNvPr id="6" name="CuadroTexto 5"/>
            <xdr:cNvSpPr txBox="1"/>
          </xdr:nvSpPr>
          <xdr:spPr>
            <a:xfrm>
              <a:off x="3109912" y="15637668"/>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𝑃𝑟𝑜𝑚𝑒𝑑𝑖𝑜</m:t>
                      </m:r>
                      <m:r>
                        <a:rPr lang="es-MX" sz="1100" b="0" i="1">
                          <a:latin typeface="Cambria Math" panose="02040503050406030204" pitchFamily="18" charset="0"/>
                        </a:rPr>
                        <m:t> </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𝑅𝑒𝑎𝑙</m:t>
                      </m:r>
                      <m:r>
                        <a:rPr lang="es-MX" sz="1100" b="0" i="1">
                          <a:latin typeface="Cambria Math" panose="02040503050406030204" pitchFamily="18" charset="0"/>
                        </a:rPr>
                        <m:t>−</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num>
                    <m:den>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den>
                  </m:f>
                  <m:r>
                    <a:rPr lang="es-MX" sz="1100" b="0" i="1">
                      <a:latin typeface="Cambria Math" panose="02040503050406030204" pitchFamily="18" charset="0"/>
                    </a:rPr>
                    <m:t>)</m:t>
                  </m:r>
                </m:oMath>
              </a14:m>
              <a:r>
                <a:rPr lang="es-MX" sz="1100"/>
                <a:t>*100</a:t>
              </a:r>
            </a:p>
          </xdr:txBody>
        </xdr:sp>
      </mc:Choice>
      <mc:Fallback xmlns="">
        <xdr:sp macro="" textlink="">
          <xdr:nvSpPr>
            <xdr:cNvPr id="6" name="CuadroTexto 5"/>
            <xdr:cNvSpPr txBox="1"/>
          </xdr:nvSpPr>
          <xdr:spPr>
            <a:xfrm>
              <a:off x="3109912" y="15637668"/>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a:t>
              </a:r>
              <a:r>
                <a:rPr lang="es-MX" sz="1100" i="0">
                  <a:latin typeface="Cambria Math" panose="02040503050406030204" pitchFamily="18" charset="0"/>
                </a:rPr>
                <a:t>(</a:t>
              </a:r>
              <a:r>
                <a:rPr lang="es-MX" sz="1100" b="0" i="0">
                  <a:latin typeface="Cambria Math" panose="02040503050406030204" pitchFamily="18" charset="0"/>
                </a:rPr>
                <a:t>𝑃𝑟𝑜𝑚𝑒𝑑𝑖𝑜 𝑇𝑖𝑒𝑚𝑝𝑜 𝑅𝑒𝑎𝑙−𝑇𝑖𝑒𝑚𝑝𝑜 𝑒𝑠𝑡𝑖𝑚𝑎𝑑𝑜)/(𝑇𝑖𝑒𝑚𝑝𝑜 𝑒𝑠𝑡𝑖𝑚𝑎𝑑𝑜))</a:t>
              </a:r>
              <a:r>
                <a:rPr lang="es-MX" sz="1100"/>
                <a:t>*100</a:t>
              </a:r>
            </a:p>
          </xdr:txBody>
        </xdr:sp>
      </mc:Fallback>
    </mc:AlternateContent>
    <xdr:clientData/>
  </xdr:oneCellAnchor>
  <xdr:twoCellAnchor>
    <xdr:from>
      <xdr:col>3</xdr:col>
      <xdr:colOff>152400</xdr:colOff>
      <xdr:row>9</xdr:row>
      <xdr:rowOff>4762</xdr:rowOff>
    </xdr:from>
    <xdr:to>
      <xdr:col>4</xdr:col>
      <xdr:colOff>0</xdr:colOff>
      <xdr:row>9</xdr:row>
      <xdr:rowOff>4762</xdr:rowOff>
    </xdr:to>
    <xdr:grpSp>
      <xdr:nvGrpSpPr>
        <xdr:cNvPr id="7" name="Grupo 6"/>
        <xdr:cNvGrpSpPr/>
      </xdr:nvGrpSpPr>
      <xdr:grpSpPr>
        <a:xfrm>
          <a:off x="3126317" y="19181762"/>
          <a:ext cx="3350683" cy="0"/>
          <a:chOff x="4876800" y="7777162"/>
          <a:chExt cx="1907352" cy="445672"/>
        </a:xfrm>
      </xdr:grpSpPr>
      <mc:AlternateContent xmlns:mc="http://schemas.openxmlformats.org/markup-compatibility/2006" xmlns:a14="http://schemas.microsoft.com/office/drawing/2010/main">
        <mc:Choice Requires="a14">
          <xdr:sp macro="" textlink="">
            <xdr:nvSpPr>
              <xdr:cNvPr id="8" name="CuadroTexto 7"/>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8" name="CuadroTexto 7"/>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9" name="CuadroTexto 8"/>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9" name="CuadroTexto 8"/>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10" name="CuadroTexto 9"/>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10" name="CuadroTexto 9"/>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111919</xdr:colOff>
      <xdr:row>9</xdr:row>
      <xdr:rowOff>442912</xdr:rowOff>
    </xdr:from>
    <xdr:ext cx="2667973" cy="318100"/>
    <mc:AlternateContent xmlns:mc="http://schemas.openxmlformats.org/markup-compatibility/2006" xmlns:a14="http://schemas.microsoft.com/office/drawing/2010/main">
      <mc:Choice Requires="a14">
        <xdr:sp macro="" textlink="">
          <xdr:nvSpPr>
            <xdr:cNvPr id="11" name="CuadroTexto 10"/>
            <xdr:cNvSpPr txBox="1"/>
          </xdr:nvSpPr>
          <xdr:spPr>
            <a:xfrm>
              <a:off x="3093244" y="20769262"/>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𝐼𝐶𝐴</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f>
                      <m:fPr>
                        <m:ctrlPr>
                          <a:rPr lang="es-MX" sz="1000" b="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𝑐𝑢𝑚𝑝𝑙𝑖𝑚𝑖𝑒𝑛𝑡𝑜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num>
                      <m:den>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den>
                    </m:f>
                  </m:oMath>
                </m:oMathPara>
              </a14:m>
              <a:endParaRPr lang="es-MX" sz="1000"/>
            </a:p>
          </xdr:txBody>
        </xdr:sp>
      </mc:Choice>
      <mc:Fallback xmlns="">
        <xdr:sp macro="" textlink="">
          <xdr:nvSpPr>
            <xdr:cNvPr id="11" name="CuadroTexto 10"/>
            <xdr:cNvSpPr txBox="1"/>
          </xdr:nvSpPr>
          <xdr:spPr>
            <a:xfrm>
              <a:off x="3093244" y="20769262"/>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𝐼𝐶𝐴=𝑝𝑟𝑜𝑚𝑒𝑑𝑖𝑜 (% 𝑐𝑢𝑚𝑝𝑙𝑖𝑚𝑖𝑒𝑛𝑡𝑜 𝑎𝑒𝑟𝑜𝑝𝑢𝑒𝑟𝑡𝑜𝑠)/(# 𝑎𝑒𝑟𝑜𝑝𝑢𝑒𝑟𝑡𝑜𝑠)</a:t>
              </a:r>
              <a:endParaRPr lang="es-MX" sz="1000"/>
            </a:p>
          </xdr:txBody>
        </xdr:sp>
      </mc:Fallback>
    </mc:AlternateContent>
    <xdr:clientData/>
  </xdr:oneCellAnchor>
  <xdr:twoCellAnchor>
    <xdr:from>
      <xdr:col>3</xdr:col>
      <xdr:colOff>27186</xdr:colOff>
      <xdr:row>11</xdr:row>
      <xdr:rowOff>76206</xdr:rowOff>
    </xdr:from>
    <xdr:to>
      <xdr:col>3</xdr:col>
      <xdr:colOff>3430374</xdr:colOff>
      <xdr:row>11</xdr:row>
      <xdr:rowOff>781057</xdr:rowOff>
    </xdr:to>
    <xdr:grpSp>
      <xdr:nvGrpSpPr>
        <xdr:cNvPr id="12" name="Grupo 11"/>
        <xdr:cNvGrpSpPr/>
      </xdr:nvGrpSpPr>
      <xdr:grpSpPr>
        <a:xfrm>
          <a:off x="3001103" y="21422789"/>
          <a:ext cx="3403188" cy="704851"/>
          <a:chOff x="4819182" y="10982325"/>
          <a:chExt cx="1152993" cy="731869"/>
        </a:xfrm>
      </xdr:grpSpPr>
      <mc:AlternateContent xmlns:mc="http://schemas.openxmlformats.org/markup-compatibility/2006" xmlns:a14="http://schemas.microsoft.com/office/drawing/2010/main">
        <mc:Choice Requires="a14">
          <xdr:sp macro="" textlink="">
            <xdr:nvSpPr>
              <xdr:cNvPr id="13" name="CuadroTexto 12"/>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𝑜𝑝𝑒𝑟𝑎𝑑𝑎𝑠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den>
                      </m:f>
                    </m:oMath>
                  </m:oMathPara>
                </a14:m>
                <a:endParaRPr lang="es-MX" sz="1000"/>
              </a:p>
            </xdr:txBody>
          </xdr:sp>
        </mc:Choice>
        <mc:Fallback xmlns="">
          <xdr:sp macro="" textlink="">
            <xdr:nvSpPr>
              <xdr:cNvPr id="13" name="CuadroTexto 12"/>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𝑜𝑝𝑒𝑟𝑎𝑑𝑎𝑠)/(𝑟𝑢𝑡𝑎𝑠 𝑎𝑝𝑟𝑜𝑏𝑎𝑑𝑎𝑠)</a:t>
                </a:r>
                <a:endParaRPr lang="es-MX" sz="1000"/>
              </a:p>
            </xdr:txBody>
          </xdr:sp>
        </mc:Fallback>
      </mc:AlternateContent>
      <mc:AlternateContent xmlns:mc="http://schemas.openxmlformats.org/markup-compatibility/2006" xmlns:a14="http://schemas.microsoft.com/office/drawing/2010/main">
        <mc:Choice Requires="a14">
          <xdr:sp macro="" textlink="">
            <xdr:nvSpPr>
              <xdr:cNvPr id="14" name="CuadroTexto 13"/>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𝑠𝑜𝑙𝑖𝑐𝑖𝑡𝑎𝑑𝑎𝑠</m:t>
                          </m:r>
                        </m:den>
                      </m:f>
                    </m:oMath>
                  </m:oMathPara>
                </a14:m>
                <a:endParaRPr lang="es-MX" sz="1000"/>
              </a:p>
            </xdr:txBody>
          </xdr:sp>
        </mc:Choice>
        <mc:Fallback xmlns="">
          <xdr:sp macro="" textlink="">
            <xdr:nvSpPr>
              <xdr:cNvPr id="14" name="CuadroTexto 13"/>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𝑎𝑝𝑟𝑜𝑏𝑎𝑑𝑎𝑠)/(𝑟𝑢𝑡𝑎𝑠 𝑠𝑜𝑙𝑖𝑐𝑖𝑡𝑎𝑑𝑎𝑠)</a:t>
                </a:r>
                <a:endParaRPr lang="es-MX" sz="1000"/>
              </a:p>
            </xdr:txBody>
          </xdr:sp>
        </mc:Fallback>
      </mc:AlternateContent>
    </xdr:grpSp>
    <xdr:clientData/>
  </xdr:twoCellAnchor>
  <xdr:oneCellAnchor>
    <xdr:from>
      <xdr:col>3</xdr:col>
      <xdr:colOff>283368</xdr:colOff>
      <xdr:row>12</xdr:row>
      <xdr:rowOff>433387</xdr:rowOff>
    </xdr:from>
    <xdr:ext cx="2021579" cy="292259"/>
    <mc:AlternateContent xmlns:mc="http://schemas.openxmlformats.org/markup-compatibility/2006" xmlns:a14="http://schemas.microsoft.com/office/drawing/2010/main">
      <mc:Choice Requires="a14">
        <xdr:sp macro="" textlink="">
          <xdr:nvSpPr>
            <xdr:cNvPr id="15" name="CuadroTexto 14"/>
            <xdr:cNvSpPr txBox="1"/>
          </xdr:nvSpPr>
          <xdr:spPr>
            <a:xfrm>
              <a:off x="3264693" y="2388393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𝐶𝑃𝑇</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𝑎𝑟𝑚𝑜𝑛𝑖𝑧𝑎𝑑𝑎𝑠</m:t>
                        </m:r>
                      </m:num>
                      <m:den>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𝐿𝐴𝑅</m:t>
                        </m:r>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15" name="CuadroTexto 14"/>
            <xdr:cNvSpPr txBox="1"/>
          </xdr:nvSpPr>
          <xdr:spPr>
            <a:xfrm>
              <a:off x="3264693" y="2388393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𝐶𝑃𝑇=</a:t>
              </a:r>
              <a:r>
                <a:rPr lang="es-MX" sz="1000" i="0">
                  <a:latin typeface="Cambria Math" panose="02040503050406030204" pitchFamily="18" charset="0"/>
                </a:rPr>
                <a:t>(</a:t>
              </a:r>
              <a:r>
                <a:rPr lang="es-MX" sz="1000" b="0" i="0">
                  <a:latin typeface="Cambria Math" panose="02040503050406030204" pitchFamily="18" charset="0"/>
                </a:rPr>
                <a:t>𝑁𝑜𝑟𝑚𝑎𝑠 𝑎𝑟𝑚𝑜𝑛𝑖𝑧𝑎𝑑𝑎𝑠)/(𝑁𝑜𝑟𝑚𝑎𝑠 𝐿𝐴𝑅) 𝑥 100</a:t>
              </a:r>
              <a:endParaRPr lang="es-MX" sz="1000"/>
            </a:p>
          </xdr:txBody>
        </xdr:sp>
      </mc:Fallback>
    </mc:AlternateContent>
    <xdr:clientData/>
  </xdr:oneCellAnchor>
  <xdr:oneCellAnchor>
    <xdr:from>
      <xdr:col>3</xdr:col>
      <xdr:colOff>471488</xdr:colOff>
      <xdr:row>14</xdr:row>
      <xdr:rowOff>547687</xdr:rowOff>
    </xdr:from>
    <xdr:ext cx="1706043" cy="319959"/>
    <mc:AlternateContent xmlns:mc="http://schemas.openxmlformats.org/markup-compatibility/2006" xmlns:a14="http://schemas.microsoft.com/office/drawing/2010/main">
      <mc:Choice Requires="a14">
        <xdr:sp macro="" textlink="">
          <xdr:nvSpPr>
            <xdr:cNvPr id="16" name="CuadroTexto 15"/>
            <xdr:cNvSpPr txBox="1"/>
          </xdr:nvSpPr>
          <xdr:spPr>
            <a:xfrm>
              <a:off x="3452813" y="26417587"/>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𝐸𝑅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m:t>
                        </m:r>
                        <m:r>
                          <a:rPr lang="es-MX" sz="1000" b="0" i="1">
                            <a:latin typeface="Cambria Math" panose="02040503050406030204" pitchFamily="18" charset="0"/>
                          </a:rPr>
                          <m:t>í</m:t>
                        </m:r>
                        <m:r>
                          <a:rPr lang="es-MX" sz="1000" b="0" i="1">
                            <a:latin typeface="Cambria Math" panose="02040503050406030204" pitchFamily="18" charset="0"/>
                          </a:rPr>
                          <m:t>𝑠𝑖𝑐𝑎</m:t>
                        </m:r>
                        <m:r>
                          <a:rPr lang="es-MX" sz="1000" b="0" i="1">
                            <a:latin typeface="Cambria Math" panose="02040503050406030204" pitchFamily="18" charset="0"/>
                          </a:rPr>
                          <m:t> </m:t>
                        </m:r>
                      </m:num>
                      <m:den>
                        <m:r>
                          <a:rPr lang="es-MX" sz="1000" b="0" i="1">
                            <a:latin typeface="Cambria Math" panose="02040503050406030204" pitchFamily="18" charset="0"/>
                          </a:rPr>
                          <m:t>%</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𝐹𝑖𝑛𝑎𝑛𝑐𝑖𝑒𝑟𝑎</m:t>
                        </m:r>
                      </m:den>
                    </m:f>
                  </m:oMath>
                </m:oMathPara>
              </a14:m>
              <a:endParaRPr lang="es-MX" sz="1000"/>
            </a:p>
          </xdr:txBody>
        </xdr:sp>
      </mc:Choice>
      <mc:Fallback xmlns="">
        <xdr:sp macro="" textlink="">
          <xdr:nvSpPr>
            <xdr:cNvPr id="16" name="CuadroTexto 15"/>
            <xdr:cNvSpPr txBox="1"/>
          </xdr:nvSpPr>
          <xdr:spPr>
            <a:xfrm>
              <a:off x="3452813" y="26417587"/>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𝐸𝑅=</a:t>
              </a:r>
              <a:r>
                <a:rPr lang="es-MX" sz="1000" i="0">
                  <a:latin typeface="Cambria Math" panose="02040503050406030204" pitchFamily="18" charset="0"/>
                </a:rPr>
                <a:t>(</a:t>
              </a:r>
              <a:r>
                <a:rPr lang="es-MX" sz="1000" b="0" i="0">
                  <a:latin typeface="Cambria Math" panose="02040503050406030204" pitchFamily="18" charset="0"/>
                </a:rPr>
                <a:t>% 𝐸𝑗𝑒𝑐𝑢𝑐𝑖ó𝑛 𝐹í𝑠𝑖𝑐𝑎 )/(%𝐸𝑗𝑒𝑐𝑢𝑐𝑖ó𝑛 𝐹𝑖𝑛𝑎𝑛𝑐𝑖𝑒𝑟𝑎)</a:t>
              </a:r>
              <a:endParaRPr lang="es-MX" sz="1000"/>
            </a:p>
          </xdr:txBody>
        </xdr:sp>
      </mc:Fallback>
    </mc:AlternateContent>
    <xdr:clientData/>
  </xdr:oneCellAnchor>
  <xdr:oneCellAnchor>
    <xdr:from>
      <xdr:col>3</xdr:col>
      <xdr:colOff>71437</xdr:colOff>
      <xdr:row>15</xdr:row>
      <xdr:rowOff>280987</xdr:rowOff>
    </xdr:from>
    <xdr:ext cx="2561278" cy="319190"/>
    <mc:AlternateContent xmlns:mc="http://schemas.openxmlformats.org/markup-compatibility/2006" xmlns:a14="http://schemas.microsoft.com/office/drawing/2010/main">
      <mc:Choice Requires="a14">
        <xdr:sp macro="" textlink="">
          <xdr:nvSpPr>
            <xdr:cNvPr id="17" name="CuadroTexto 16"/>
            <xdr:cNvSpPr txBox="1"/>
          </xdr:nvSpPr>
          <xdr:spPr>
            <a:xfrm>
              <a:off x="3052762" y="27074812"/>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𝐼𝑃𝐴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𝑑𝑒</m:t>
                        </m:r>
                        <m:r>
                          <a:rPr lang="es-MX" sz="1000" b="0" i="1">
                            <a:latin typeface="Cambria Math" panose="02040503050406030204" pitchFamily="18" charset="0"/>
                          </a:rPr>
                          <m:t> </m:t>
                        </m:r>
                        <m:r>
                          <a:rPr lang="es-MX" sz="1000" b="0" i="1">
                            <a:latin typeface="Cambria Math" panose="02040503050406030204" pitchFamily="18" charset="0"/>
                          </a:rPr>
                          <m:t>𝑟𝑒𝑐𝑎𝑢𝑑𝑜</m:t>
                        </m:r>
                      </m:num>
                      <m:den>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𝑖𝑛𝑔𝑟𝑒𝑠𝑜</m:t>
                        </m:r>
                      </m:den>
                    </m:f>
                  </m:oMath>
                </m:oMathPara>
              </a14:m>
              <a:endParaRPr lang="es-MX" sz="1000"/>
            </a:p>
          </xdr:txBody>
        </xdr:sp>
      </mc:Choice>
      <mc:Fallback xmlns="">
        <xdr:sp macro="" textlink="">
          <xdr:nvSpPr>
            <xdr:cNvPr id="17" name="CuadroTexto 16"/>
            <xdr:cNvSpPr txBox="1"/>
          </xdr:nvSpPr>
          <xdr:spPr>
            <a:xfrm>
              <a:off x="3052762" y="27074812"/>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𝐶𝑢𝑚𝑝𝑙𝑖𝑚𝑖𝑒𝑛𝑡𝑜 𝐼𝑃𝐴=</a:t>
              </a:r>
              <a:r>
                <a:rPr lang="es-MX" sz="1000" i="0">
                  <a:latin typeface="Cambria Math" panose="02040503050406030204" pitchFamily="18" charset="0"/>
                </a:rPr>
                <a:t>(</a:t>
              </a:r>
              <a:r>
                <a:rPr lang="es-MX" sz="1000" b="0" i="0">
                  <a:latin typeface="Cambria Math" panose="02040503050406030204" pitchFamily="18" charset="0"/>
                </a:rPr>
                <a:t>𝑉𝑎𝑙𝑜𝑟 𝑡𝑜𝑡𝑎𝑙 𝑑𝑒 𝑟𝑒𝑐𝑎𝑢𝑑𝑜)/(𝑉𝑎𝑙𝑜𝑟 𝑡𝑜𝑡𝑎𝑙 𝑖𝑛𝑔𝑟𝑒𝑠𝑜)</a:t>
              </a:r>
              <a:endParaRPr lang="es-MX" sz="1000"/>
            </a:p>
          </xdr:txBody>
        </xdr:sp>
      </mc:Fallback>
    </mc:AlternateContent>
    <xdr:clientData/>
  </xdr:oneCellAnchor>
  <xdr:oneCellAnchor>
    <xdr:from>
      <xdr:col>3</xdr:col>
      <xdr:colOff>388144</xdr:colOff>
      <xdr:row>16</xdr:row>
      <xdr:rowOff>1440655</xdr:rowOff>
    </xdr:from>
    <xdr:ext cx="2491771" cy="156518"/>
    <mc:AlternateContent xmlns:mc="http://schemas.openxmlformats.org/markup-compatibility/2006" xmlns:a14="http://schemas.microsoft.com/office/drawing/2010/main">
      <mc:Choice Requires="a14">
        <xdr:sp macro="" textlink="">
          <xdr:nvSpPr>
            <xdr:cNvPr id="18" name="CuadroTexto 17"/>
            <xdr:cNvSpPr txBox="1"/>
          </xdr:nvSpPr>
          <xdr:spPr>
            <a:xfrm>
              <a:off x="3369469" y="29377480"/>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𝑃𝐸𝑇𝐼</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r>
                      <a:rPr lang="es-MX" sz="1000" b="0" i="1">
                        <a:latin typeface="Cambria Math" panose="02040503050406030204" pitchFamily="18" charset="0"/>
                      </a:rPr>
                      <m:t> (</m:t>
                    </m:r>
                    <m:r>
                      <a:rPr lang="es-MX" sz="1000" b="0" i="1">
                        <a:latin typeface="Cambria Math" panose="02040503050406030204" pitchFamily="18" charset="0"/>
                      </a:rPr>
                      <m:t>𝐹𝑢𝑛</m:t>
                    </m:r>
                    <m:r>
                      <a:rPr lang="es-MX" sz="1000" b="0" i="1">
                        <a:latin typeface="Cambria Math" panose="02040503050406030204" pitchFamily="18" charset="0"/>
                      </a:rPr>
                      <m:t>+</m:t>
                    </m:r>
                    <m:r>
                      <a:rPr lang="es-MX" sz="1000" b="0" i="1">
                        <a:latin typeface="Cambria Math" panose="02040503050406030204" pitchFamily="18" charset="0"/>
                      </a:rPr>
                      <m:t>𝑈𝑠</m:t>
                    </m:r>
                    <m:r>
                      <a:rPr lang="es-MX" sz="1000" b="0" i="1">
                        <a:latin typeface="Cambria Math" panose="02040503050406030204" pitchFamily="18" charset="0"/>
                      </a:rPr>
                      <m:t>+</m:t>
                    </m:r>
                    <m:r>
                      <a:rPr lang="es-MX" sz="1000" b="0" i="1">
                        <a:latin typeface="Cambria Math" panose="02040503050406030204" pitchFamily="18" charset="0"/>
                      </a:rPr>
                      <m:t>𝐷𝑖𝑠𝑝</m:t>
                    </m:r>
                    <m:r>
                      <a:rPr lang="es-MX" sz="1000" b="0" i="1">
                        <a:latin typeface="Cambria Math" panose="02040503050406030204" pitchFamily="18" charset="0"/>
                      </a:rPr>
                      <m:t>+</m:t>
                    </m:r>
                    <m:r>
                      <a:rPr lang="es-MX" sz="1000" b="0" i="1">
                        <a:latin typeface="Cambria Math" panose="02040503050406030204" pitchFamily="18" charset="0"/>
                      </a:rPr>
                      <m:t>𝐶𝑜𝑏</m:t>
                    </m:r>
                    <m:r>
                      <a:rPr lang="es-MX" sz="1000" b="0" i="1">
                        <a:latin typeface="Cambria Math" panose="02040503050406030204" pitchFamily="18" charset="0"/>
                      </a:rPr>
                      <m:t>)</m:t>
                    </m:r>
                  </m:oMath>
                </m:oMathPara>
              </a14:m>
              <a:endParaRPr lang="es-MX" sz="1000"/>
            </a:p>
          </xdr:txBody>
        </xdr:sp>
      </mc:Choice>
      <mc:Fallback xmlns="">
        <xdr:sp macro="" textlink="">
          <xdr:nvSpPr>
            <xdr:cNvPr id="18" name="CuadroTexto 17"/>
            <xdr:cNvSpPr txBox="1"/>
          </xdr:nvSpPr>
          <xdr:spPr>
            <a:xfrm>
              <a:off x="3369469" y="29377480"/>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𝑃𝐸𝑇𝐼=𝑝𝑟𝑜𝑚𝑒𝑑𝑖𝑜 (𝐹𝑢𝑛+𝑈𝑠+𝐷𝑖𝑠𝑝+𝐶𝑜𝑏)</a:t>
              </a:r>
              <a:endParaRPr lang="es-MX" sz="1000"/>
            </a:p>
          </xdr:txBody>
        </xdr:sp>
      </mc:Fallback>
    </mc:AlternateContent>
    <xdr:clientData/>
  </xdr:oneCellAnchor>
  <xdr:oneCellAnchor>
    <xdr:from>
      <xdr:col>3</xdr:col>
      <xdr:colOff>385762</xdr:colOff>
      <xdr:row>17</xdr:row>
      <xdr:rowOff>2095500</xdr:rowOff>
    </xdr:from>
    <xdr:ext cx="2403735" cy="319190"/>
    <mc:AlternateContent xmlns:mc="http://schemas.openxmlformats.org/markup-compatibility/2006" xmlns:a14="http://schemas.microsoft.com/office/drawing/2010/main">
      <mc:Choice Requires="a14">
        <xdr:sp macro="" textlink="">
          <xdr:nvSpPr>
            <xdr:cNvPr id="19" name="CuadroTexto 18"/>
            <xdr:cNvSpPr txBox="1"/>
          </xdr:nvSpPr>
          <xdr:spPr>
            <a:xfrm>
              <a:off x="3367087" y="32699325"/>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𝑃𝐺𝑇𝐻</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𝑒𝑗𝑒𝑐𝑢𝑡𝑎𝑑𝑎𝑠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den>
                    </m:f>
                    <m:r>
                      <a:rPr lang="es-MX" sz="1000" b="0" i="1">
                        <a:latin typeface="Cambria Math" panose="02040503050406030204" pitchFamily="18" charset="0"/>
                      </a:rPr>
                      <m:t>∗100</m:t>
                    </m:r>
                  </m:oMath>
                </m:oMathPara>
              </a14:m>
              <a:endParaRPr lang="es-MX" sz="1000"/>
            </a:p>
          </xdr:txBody>
        </xdr:sp>
      </mc:Choice>
      <mc:Fallback xmlns="">
        <xdr:sp macro="" textlink="">
          <xdr:nvSpPr>
            <xdr:cNvPr id="19" name="CuadroTexto 18"/>
            <xdr:cNvSpPr txBox="1"/>
          </xdr:nvSpPr>
          <xdr:spPr>
            <a:xfrm>
              <a:off x="3367087" y="32699325"/>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𝑃𝐺𝑇𝐻=</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𝑒𝑗𝑒𝑐𝑢𝑡𝑎𝑑𝑎𝑠)/(𝐴𝑐𝑡𝑖𝑣𝑖𝑑𝑎𝑑𝑒𝑠 𝑝𝑟𝑜𝑔𝑟𝑎𝑚𝑎𝑑𝑎𝑠 )∗100</a:t>
              </a:r>
              <a:endParaRPr lang="es-MX" sz="1000"/>
            </a:p>
          </xdr:txBody>
        </xdr:sp>
      </mc:Fallback>
    </mc:AlternateContent>
    <xdr:clientData/>
  </xdr:oneCellAnchor>
  <xdr:oneCellAnchor>
    <xdr:from>
      <xdr:col>3</xdr:col>
      <xdr:colOff>364331</xdr:colOff>
      <xdr:row>18</xdr:row>
      <xdr:rowOff>514349</xdr:rowOff>
    </xdr:from>
    <xdr:ext cx="1842107" cy="172227"/>
    <mc:AlternateContent xmlns:mc="http://schemas.openxmlformats.org/markup-compatibility/2006" xmlns:a14="http://schemas.microsoft.com/office/drawing/2010/main">
      <mc:Choice Requires="a14">
        <xdr:sp macro="" textlink="">
          <xdr:nvSpPr>
            <xdr:cNvPr id="20" name="CuadroTexto 19"/>
            <xdr:cNvSpPr txBox="1"/>
          </xdr:nvSpPr>
          <xdr:spPr>
            <a:xfrm>
              <a:off x="3345656" y="36318824"/>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 </m:t>
                    </m:r>
                    <m:r>
                      <a:rPr lang="es-MX" sz="1100" b="0" i="1">
                        <a:latin typeface="Cambria Math" panose="02040503050406030204" pitchFamily="18" charset="0"/>
                      </a:rPr>
                      <m:t>𝑅𝑒𝑠𝑢𝑙𝑡𝑎𝑑𝑜𝑠</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𝑙𝑎</m:t>
                    </m:r>
                    <m:r>
                      <a:rPr lang="es-MX" sz="1100" b="0" i="1">
                        <a:latin typeface="Cambria Math" panose="02040503050406030204" pitchFamily="18" charset="0"/>
                      </a:rPr>
                      <m:t> </m:t>
                    </m:r>
                    <m:r>
                      <a:rPr lang="es-MX" sz="1100" b="0" i="1">
                        <a:latin typeface="Cambria Math" panose="02040503050406030204" pitchFamily="18" charset="0"/>
                      </a:rPr>
                      <m:t>𝑒𝑛𝑐𝑢𝑒𝑠𝑡𝑎</m:t>
                    </m:r>
                  </m:oMath>
                </m:oMathPara>
              </a14:m>
              <a:endParaRPr lang="es-MX" sz="1100"/>
            </a:p>
          </xdr:txBody>
        </xdr:sp>
      </mc:Choice>
      <mc:Fallback xmlns="">
        <xdr:sp macro="" textlink="">
          <xdr:nvSpPr>
            <xdr:cNvPr id="20" name="CuadroTexto 19"/>
            <xdr:cNvSpPr txBox="1"/>
          </xdr:nvSpPr>
          <xdr:spPr>
            <a:xfrm>
              <a:off x="3345656" y="36318824"/>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 𝑅𝑒𝑠𝑢𝑙𝑡𝑎𝑑𝑜𝑠 𝑑𝑒 𝑙𝑎 𝑒𝑛𝑐𝑢𝑒𝑠𝑡𝑎</a:t>
              </a:r>
              <a:endParaRPr lang="es-MX" sz="1100"/>
            </a:p>
          </xdr:txBody>
        </xdr:sp>
      </mc:Fallback>
    </mc:AlternateContent>
    <xdr:clientData/>
  </xdr:oneCellAnchor>
  <xdr:oneCellAnchor>
    <xdr:from>
      <xdr:col>3</xdr:col>
      <xdr:colOff>197644</xdr:colOff>
      <xdr:row>19</xdr:row>
      <xdr:rowOff>207168</xdr:rowOff>
    </xdr:from>
    <xdr:ext cx="2608214" cy="315086"/>
    <mc:AlternateContent xmlns:mc="http://schemas.openxmlformats.org/markup-compatibility/2006" xmlns:a14="http://schemas.microsoft.com/office/drawing/2010/main">
      <mc:Choice Requires="a14">
        <xdr:sp macro="" textlink="">
          <xdr:nvSpPr>
            <xdr:cNvPr id="21" name="CuadroTexto 20"/>
            <xdr:cNvSpPr txBox="1"/>
          </xdr:nvSpPr>
          <xdr:spPr>
            <a:xfrm>
              <a:off x="3178969" y="38678643"/>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𝑇</m:t>
                    </m:r>
                    <m:r>
                      <a:rPr lang="es-MX" sz="1000" b="0" i="1">
                        <a:latin typeface="Cambria Math" panose="02040503050406030204" pitchFamily="18" charset="0"/>
                      </a:rPr>
                      <m:t> </m:t>
                    </m:r>
                    <m:r>
                      <a:rPr lang="es-MX" sz="1000" b="0" i="1">
                        <a:latin typeface="Cambria Math" panose="02040503050406030204" pitchFamily="18" charset="0"/>
                      </a:rPr>
                      <m:t>𝑎𝑡𝑒𝑛𝑐𝑖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𝑝𝑟𝑜𝑚𝑒𝑑𝑖𝑜</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𝑄𝑅</m:t>
                        </m:r>
                        <m:func>
                          <m:funcPr>
                            <m:ctrlPr>
                              <a:rPr lang="es-MX" sz="1000" b="0" i="1">
                                <a:latin typeface="Cambria Math" panose="02040503050406030204" pitchFamily="18" charset="0"/>
                              </a:rPr>
                            </m:ctrlPr>
                          </m:funcPr>
                          <m:fName>
                            <m:r>
                              <m:rPr>
                                <m:sty m:val="p"/>
                              </m:rPr>
                              <a:rPr lang="es-MX" sz="1000" b="0" i="0">
                                <a:latin typeface="Cambria Math" panose="02040503050406030204" pitchFamily="18" charset="0"/>
                              </a:rPr>
                              <m:t>sin</m:t>
                            </m:r>
                          </m:fName>
                          <m:e>
                            <m:r>
                              <a:rPr lang="es-MX" sz="1000" b="0" i="1">
                                <a:latin typeface="Cambria Math" panose="02040503050406030204" pitchFamily="18" charset="0"/>
                              </a:rPr>
                              <m:t>𝑎𝑡𝑒𝑛𝑑𝑒𝑟</m:t>
                            </m:r>
                          </m:e>
                        </m:func>
                      </m:num>
                      <m:den>
                        <m:r>
                          <a:rPr lang="es-MX" sz="1000" b="0" i="1">
                            <a:latin typeface="Cambria Math" panose="02040503050406030204" pitchFamily="18" charset="0"/>
                          </a:rPr>
                          <m:t>𝑃𝑟𝑜𝑚𝑒𝑑𝑖𝑜</m:t>
                        </m:r>
                        <m:r>
                          <a:rPr lang="es-MX" sz="1000" b="0" i="1">
                            <a:latin typeface="Cambria Math" panose="02040503050406030204" pitchFamily="18" charset="0"/>
                          </a:rPr>
                          <m:t> </m:t>
                        </m:r>
                        <m:r>
                          <a:rPr lang="es-MX" sz="1000" b="0" i="1">
                            <a:latin typeface="Cambria Math" panose="02040503050406030204" pitchFamily="18" charset="0"/>
                          </a:rPr>
                          <m:t>𝑄𝑅</m:t>
                        </m:r>
                        <m:r>
                          <a:rPr lang="es-MX" sz="1000" b="0" i="1">
                            <a:latin typeface="Cambria Math" panose="02040503050406030204" pitchFamily="18" charset="0"/>
                          </a:rPr>
                          <m:t> </m:t>
                        </m:r>
                        <m:r>
                          <a:rPr lang="es-MX" sz="1000" b="0" i="1">
                            <a:latin typeface="Cambria Math" panose="02040503050406030204" pitchFamily="18" charset="0"/>
                          </a:rPr>
                          <m:t>𝑑𝑖𝑎𝑟𝑖𝑎𝑠</m:t>
                        </m:r>
                      </m:den>
                    </m:f>
                  </m:oMath>
                </m:oMathPara>
              </a14:m>
              <a:endParaRPr lang="es-MX" sz="1000"/>
            </a:p>
          </xdr:txBody>
        </xdr:sp>
      </mc:Choice>
      <mc:Fallback xmlns="">
        <xdr:sp macro="" textlink="">
          <xdr:nvSpPr>
            <xdr:cNvPr id="21" name="CuadroTexto 20"/>
            <xdr:cNvSpPr txBox="1"/>
          </xdr:nvSpPr>
          <xdr:spPr>
            <a:xfrm>
              <a:off x="3178969" y="38678643"/>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𝑇 𝑎𝑡𝑒𝑛𝑐𝑖ó𝑛 𝑝𝑟𝑜𝑚𝑒𝑑𝑖𝑜=(𝑄𝑅 sin⁡𝑎𝑡𝑒𝑛𝑑𝑒𝑟)/(𝑃𝑟𝑜𝑚𝑒𝑑𝑖𝑜 𝑄𝑅 𝑑𝑖𝑎𝑟𝑖𝑎𝑠)</a:t>
              </a:r>
              <a:endParaRPr lang="es-MX" sz="1000"/>
            </a:p>
          </xdr:txBody>
        </xdr:sp>
      </mc:Fallback>
    </mc:AlternateContent>
    <xdr:clientData/>
  </xdr:oneCellAnchor>
  <xdr:oneCellAnchor>
    <xdr:from>
      <xdr:col>3</xdr:col>
      <xdr:colOff>549011</xdr:colOff>
      <xdr:row>20</xdr:row>
      <xdr:rowOff>633412</xdr:rowOff>
    </xdr:from>
    <xdr:ext cx="1678280" cy="318100"/>
    <mc:AlternateContent xmlns:mc="http://schemas.openxmlformats.org/markup-compatibility/2006" xmlns:a14="http://schemas.microsoft.com/office/drawing/2010/main">
      <mc:Choice Requires="a14">
        <xdr:sp macro="" textlink="">
          <xdr:nvSpPr>
            <xdr:cNvPr id="22" name="CuadroTexto 21"/>
            <xdr:cNvSpPr txBox="1"/>
          </xdr:nvSpPr>
          <xdr:spPr>
            <a:xfrm>
              <a:off x="3530336" y="4062888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𝑃𝐺𝐷</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2" name="CuadroTexto 21"/>
            <xdr:cNvSpPr txBox="1"/>
          </xdr:nvSpPr>
          <xdr:spPr>
            <a:xfrm>
              <a:off x="3530336" y="4062888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𝑃𝐺𝐷=(𝐹𝑎𝑠𝑒 𝑟𝑒𝑎𝑙𝑖𝑧𝑎𝑑𝑎)/(𝐹𝑎𝑠𝑒 𝑝𝑟𝑜𝑝𝑢𝑒𝑠𝑡𝑎)∗100</a:t>
              </a:r>
              <a:endParaRPr lang="es-MX" sz="1000"/>
            </a:p>
          </xdr:txBody>
        </xdr:sp>
      </mc:Fallback>
    </mc:AlternateContent>
    <xdr:clientData/>
  </xdr:oneCellAnchor>
  <xdr:oneCellAnchor>
    <xdr:from>
      <xdr:col>3</xdr:col>
      <xdr:colOff>559594</xdr:colOff>
      <xdr:row>21</xdr:row>
      <xdr:rowOff>476250</xdr:rowOff>
    </xdr:from>
    <xdr:ext cx="1559722" cy="318100"/>
    <mc:AlternateContent xmlns:mc="http://schemas.openxmlformats.org/markup-compatibility/2006" xmlns:a14="http://schemas.microsoft.com/office/drawing/2010/main">
      <mc:Choice Requires="a14">
        <xdr:sp macro="" textlink="">
          <xdr:nvSpPr>
            <xdr:cNvPr id="23" name="CuadroTexto 22"/>
            <xdr:cNvSpPr txBox="1"/>
          </xdr:nvSpPr>
          <xdr:spPr>
            <a:xfrm>
              <a:off x="3540919" y="42186225"/>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𝑅𝐼</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3" name="CuadroTexto 22"/>
            <xdr:cNvSpPr txBox="1"/>
          </xdr:nvSpPr>
          <xdr:spPr>
            <a:xfrm>
              <a:off x="3540919" y="42186225"/>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𝑅𝐼=(𝐹𝑎𝑠𝑒 𝑟𝑒𝑎𝑙𝑖𝑧𝑎𝑑𝑎)/(𝐹𝑎𝑠𝑒 𝑝𝑟𝑜𝑝𝑢𝑒𝑠𝑡𝑎)∗100</a:t>
              </a:r>
              <a:endParaRPr lang="es-MX" sz="1000"/>
            </a:p>
          </xdr:txBody>
        </xdr:sp>
      </mc:Fallback>
    </mc:AlternateContent>
    <xdr:clientData/>
  </xdr:oneCellAnchor>
  <xdr:oneCellAnchor>
    <xdr:from>
      <xdr:col>3</xdr:col>
      <xdr:colOff>498740</xdr:colOff>
      <xdr:row>22</xdr:row>
      <xdr:rowOff>348985</xdr:rowOff>
    </xdr:from>
    <xdr:ext cx="1700978" cy="318100"/>
    <mc:AlternateContent xmlns:mc="http://schemas.openxmlformats.org/markup-compatibility/2006" xmlns:a14="http://schemas.microsoft.com/office/drawing/2010/main">
      <mc:Choice Requires="a14">
        <xdr:sp macro="" textlink="">
          <xdr:nvSpPr>
            <xdr:cNvPr id="24" name="CuadroTexto 23"/>
            <xdr:cNvSpPr txBox="1"/>
          </xdr:nvSpPr>
          <xdr:spPr>
            <a:xfrm>
              <a:off x="3480065" y="43392460"/>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𝐶𝐼𝐸𝑆</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4" name="CuadroTexto 23"/>
            <xdr:cNvSpPr txBox="1"/>
          </xdr:nvSpPr>
          <xdr:spPr>
            <a:xfrm>
              <a:off x="3480065" y="43392460"/>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𝐶𝐼𝐸𝑆=</a:t>
              </a:r>
              <a:r>
                <a:rPr lang="es-MX" sz="1000" i="0">
                  <a:latin typeface="Cambria Math" panose="02040503050406030204" pitchFamily="18" charset="0"/>
                </a:rPr>
                <a:t>(</a:t>
              </a:r>
              <a:r>
                <a:rPr lang="es-MX" sz="1000" b="0" i="0">
                  <a:latin typeface="Cambria Math" panose="02040503050406030204" pitchFamily="18" charset="0"/>
                </a:rPr>
                <a:t>𝐹𝑎𝑠𝑒 𝑟𝑒𝑎𝑙𝑖𝑧𝑎𝑑𝑎)/(𝐹𝑎𝑠𝑒 𝑝𝑟𝑜𝑝𝑢𝑒𝑠𝑡𝑎)∗100</a:t>
              </a:r>
              <a:endParaRPr lang="es-MX" sz="1000"/>
            </a:p>
          </xdr:txBody>
        </xdr:sp>
      </mc:Fallback>
    </mc:AlternateContent>
    <xdr:clientData/>
  </xdr:oneCellAnchor>
  <xdr:oneCellAnchor>
    <xdr:from>
      <xdr:col>3</xdr:col>
      <xdr:colOff>167217</xdr:colOff>
      <xdr:row>2</xdr:row>
      <xdr:rowOff>744982</xdr:rowOff>
    </xdr:from>
    <xdr:ext cx="1793760" cy="156518"/>
    <mc:AlternateContent xmlns:mc="http://schemas.openxmlformats.org/markup-compatibility/2006" xmlns:a14="http://schemas.microsoft.com/office/drawing/2010/main">
      <mc:Choice Requires="a14">
        <xdr:sp macro="" textlink="">
          <xdr:nvSpPr>
            <xdr:cNvPr id="25" name="CuadroTexto 24"/>
            <xdr:cNvSpPr txBox="1"/>
          </xdr:nvSpPr>
          <xdr:spPr>
            <a:xfrm>
              <a:off x="3148542" y="1687957"/>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
                  </m:oMathParaPr>
                  <m:oMath xmlns:m="http://schemas.openxmlformats.org/officeDocument/2006/math">
                    <m:r>
                      <a:rPr lang="es-MX" sz="1000" i="1">
                        <a:latin typeface="Cambria Math" panose="02040503050406030204" pitchFamily="18" charset="0"/>
                      </a:rPr>
                      <m:t>∑ </m:t>
                    </m:r>
                    <m:r>
                      <a:rPr lang="es-MX" sz="1000" i="1">
                        <a:latin typeface="Cambria Math" panose="02040503050406030204" pitchFamily="18" charset="0"/>
                      </a:rPr>
                      <m:t>𝐸𝑚𝑝𝑟𝑒𝑠𝑎𝑠</m:t>
                    </m:r>
                    <m:r>
                      <a:rPr lang="es-MX" sz="1000" i="1">
                        <a:latin typeface="Cambria Math" panose="02040503050406030204" pitchFamily="18" charset="0"/>
                      </a:rPr>
                      <m:t> </m:t>
                    </m:r>
                    <m:r>
                      <a:rPr lang="es-MX" sz="1000" i="1">
                        <a:latin typeface="Cambria Math" panose="02040503050406030204" pitchFamily="18" charset="0"/>
                      </a:rPr>
                      <m:t>𝑐𝑜𝑛</m:t>
                    </m:r>
                    <m:r>
                      <a:rPr lang="es-MX" sz="1000" i="1">
                        <a:latin typeface="Cambria Math" panose="02040503050406030204" pitchFamily="18" charset="0"/>
                      </a:rPr>
                      <m:t> </m:t>
                    </m:r>
                    <m:r>
                      <a:rPr lang="es-MX" sz="1000" i="1">
                        <a:latin typeface="Cambria Math" panose="02040503050406030204" pitchFamily="18" charset="0"/>
                      </a:rPr>
                      <m:t>𝑆𝑀𝑆</m:t>
                    </m:r>
                    <m:r>
                      <a:rPr lang="es-MX" sz="1000" i="1">
                        <a:latin typeface="Cambria Math" panose="02040503050406030204" pitchFamily="18" charset="0"/>
                      </a:rPr>
                      <m:t> </m:t>
                    </m:r>
                    <m:r>
                      <a:rPr lang="es-MX" sz="1000" i="1">
                        <a:latin typeface="Cambria Math" panose="02040503050406030204" pitchFamily="18" charset="0"/>
                      </a:rPr>
                      <m:t>𝑒𝑛</m:t>
                    </m:r>
                    <m:r>
                      <a:rPr lang="es-MX" sz="1000" i="1">
                        <a:latin typeface="Cambria Math" panose="02040503050406030204" pitchFamily="18" charset="0"/>
                      </a:rPr>
                      <m:t> </m:t>
                    </m:r>
                    <m:r>
                      <a:rPr lang="es-MX" sz="1000" i="1">
                        <a:latin typeface="Cambria Math" panose="02040503050406030204" pitchFamily="18" charset="0"/>
                      </a:rPr>
                      <m:t>𝑓𝑎𝑠𝑒</m:t>
                    </m:r>
                    <m:r>
                      <a:rPr lang="es-MX" sz="1000" i="1">
                        <a:latin typeface="Cambria Math" panose="02040503050406030204" pitchFamily="18" charset="0"/>
                      </a:rPr>
                      <m:t> 4</m:t>
                    </m:r>
                  </m:oMath>
                </m:oMathPara>
              </a14:m>
              <a:endParaRPr lang="es-MX" sz="1000"/>
            </a:p>
          </xdr:txBody>
        </xdr:sp>
      </mc:Choice>
      <mc:Fallback xmlns="">
        <xdr:sp macro="" textlink="">
          <xdr:nvSpPr>
            <xdr:cNvPr id="25" name="CuadroTexto 24"/>
            <xdr:cNvSpPr txBox="1"/>
          </xdr:nvSpPr>
          <xdr:spPr>
            <a:xfrm>
              <a:off x="3148542" y="1687957"/>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es-MX" sz="1000" i="0">
                  <a:latin typeface="Cambria Math" panose="02040503050406030204" pitchFamily="18" charset="0"/>
                </a:rPr>
                <a:t>∑ 𝐸𝑚𝑝𝑟𝑒𝑠𝑎𝑠 𝑐𝑜𝑛 𝑆𝑀𝑆 𝑒𝑛 𝑓𝑎𝑠𝑒 4</a:t>
              </a:r>
              <a:endParaRPr lang="es-MX" sz="1000"/>
            </a:p>
          </xdr:txBody>
        </xdr:sp>
      </mc:Fallback>
    </mc:AlternateContent>
    <xdr:clientData/>
  </xdr:oneCellAnchor>
  <xdr:twoCellAnchor>
    <xdr:from>
      <xdr:col>3</xdr:col>
      <xdr:colOff>278606</xdr:colOff>
      <xdr:row>8</xdr:row>
      <xdr:rowOff>778669</xdr:rowOff>
    </xdr:from>
    <xdr:to>
      <xdr:col>3</xdr:col>
      <xdr:colOff>2185958</xdr:colOff>
      <xdr:row>8</xdr:row>
      <xdr:rowOff>1224341</xdr:rowOff>
    </xdr:to>
    <xdr:grpSp>
      <xdr:nvGrpSpPr>
        <xdr:cNvPr id="26" name="Grupo 25"/>
        <xdr:cNvGrpSpPr/>
      </xdr:nvGrpSpPr>
      <xdr:grpSpPr>
        <a:xfrm>
          <a:off x="3252523" y="17860169"/>
          <a:ext cx="1907352" cy="445672"/>
          <a:chOff x="4876800" y="7777162"/>
          <a:chExt cx="1907352" cy="445672"/>
        </a:xfrm>
      </xdr:grpSpPr>
      <mc:AlternateContent xmlns:mc="http://schemas.openxmlformats.org/markup-compatibility/2006" xmlns:a14="http://schemas.microsoft.com/office/drawing/2010/main">
        <mc:Choice Requires="a14">
          <xdr:sp macro="" textlink="">
            <xdr:nvSpPr>
              <xdr:cNvPr id="27" name="CuadroTexto 26"/>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27" name="CuadroTexto 26"/>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28" name="CuadroTexto 27"/>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8" name="CuadroTexto 27"/>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29" name="CuadroTexto 28"/>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9" name="CuadroTexto 28"/>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a%20de%20compra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JECUCION%20MINISTERIO%20DEL%20INTERIOR%2013%20ABRI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ASAKIWE-Junio-d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sta de hortalizas"/>
      <sheetName val="Cálculos"/>
      <sheetName val="Lista de compra1"/>
      <sheetName val="Lista%20de%20compra1"/>
    </sheet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Apropiación"/>
      <sheetName val="Compromisos"/>
      <sheetName val="Graficos"/>
      <sheetName val="DIRJURIDICA"/>
      <sheetName val="INFRAESTRUCTURA"/>
      <sheetName val="GAS GEN"/>
      <sheetName val="OFISISTEMAS"/>
      <sheetName val="SECREGRAL"/>
      <sheetName val="AFROS"/>
      <sheetName val="INDIGENAS"/>
      <sheetName val="DEMOCRACIA"/>
      <sheetName val="GOBERNABI"/>
      <sheetName val="CONSULPREVIA"/>
      <sheetName val="DERHUMANOS"/>
      <sheetName val="Reporte"/>
      <sheetName val="TOTAL"/>
      <sheetName val="GAS_GEN"/>
    </sheetNames>
    <sheetDataSet>
      <sheetData sheetId="0">
        <row r="2">
          <cell r="A2" t="str">
            <v>COOPERACION</v>
          </cell>
          <cell r="D2" t="str">
            <v>Inversión</v>
          </cell>
          <cell r="E2" t="str">
            <v>Vice Ministerio Interior</v>
          </cell>
          <cell r="F2" t="str">
            <v>Si</v>
          </cell>
          <cell r="G2" t="str">
            <v>Ene</v>
          </cell>
          <cell r="I2" t="str">
            <v>Gastos de Personal</v>
          </cell>
          <cell r="L2">
            <v>1</v>
          </cell>
          <cell r="M2">
            <v>2010</v>
          </cell>
        </row>
        <row r="3">
          <cell r="A3" t="str">
            <v>DACN</v>
          </cell>
          <cell r="D3" t="str">
            <v>Funcionamiento</v>
          </cell>
          <cell r="E3" t="str">
            <v>Vice Ministerio Justicia</v>
          </cell>
          <cell r="G3" t="str">
            <v>Feb</v>
          </cell>
          <cell r="I3" t="str">
            <v>Gastos Generales</v>
          </cell>
          <cell r="L3">
            <v>2</v>
          </cell>
          <cell r="M3">
            <v>2011</v>
          </cell>
        </row>
        <row r="4">
          <cell r="A4" t="str">
            <v>DAI</v>
          </cell>
          <cell r="E4" t="str">
            <v>Secretaría General</v>
          </cell>
          <cell r="G4" t="str">
            <v>Mar</v>
          </cell>
          <cell r="I4" t="str">
            <v>Transferencias</v>
          </cell>
          <cell r="L4">
            <v>3</v>
          </cell>
          <cell r="M4">
            <v>2012</v>
          </cell>
        </row>
        <row r="5">
          <cell r="A5" t="str">
            <v>DAJ</v>
          </cell>
          <cell r="G5" t="str">
            <v>Abr</v>
          </cell>
          <cell r="I5" t="str">
            <v>Inversión</v>
          </cell>
          <cell r="L5">
            <v>4</v>
          </cell>
          <cell r="M5">
            <v>2013</v>
          </cell>
        </row>
        <row r="6">
          <cell r="A6" t="str">
            <v>DDPC</v>
          </cell>
          <cell r="G6" t="str">
            <v>May</v>
          </cell>
          <cell r="L6">
            <v>5</v>
          </cell>
          <cell r="M6">
            <v>2014</v>
          </cell>
        </row>
        <row r="7">
          <cell r="A7" t="str">
            <v>DGR</v>
          </cell>
          <cell r="G7" t="str">
            <v>Jun</v>
          </cell>
          <cell r="L7">
            <v>6</v>
          </cell>
          <cell r="M7">
            <v>2015</v>
          </cell>
        </row>
        <row r="8">
          <cell r="A8" t="str">
            <v>DGT</v>
          </cell>
          <cell r="G8" t="str">
            <v>Jul</v>
          </cell>
          <cell r="L8">
            <v>7</v>
          </cell>
          <cell r="M8">
            <v>2016</v>
          </cell>
        </row>
        <row r="9">
          <cell r="A9" t="str">
            <v>DHH</v>
          </cell>
          <cell r="G9" t="str">
            <v>Ago</v>
          </cell>
          <cell r="L9">
            <v>8</v>
          </cell>
        </row>
        <row r="10">
          <cell r="A10" t="str">
            <v>DIJ</v>
          </cell>
          <cell r="G10" t="str">
            <v>Sep</v>
          </cell>
          <cell r="L10">
            <v>9</v>
          </cell>
        </row>
        <row r="11">
          <cell r="A11" t="str">
            <v>DIN</v>
          </cell>
          <cell r="G11" t="str">
            <v>Oct</v>
          </cell>
          <cell r="L11">
            <v>10</v>
          </cell>
        </row>
        <row r="12">
          <cell r="A12" t="str">
            <v>DJE</v>
          </cell>
          <cell r="G12" t="str">
            <v>Nov</v>
          </cell>
          <cell r="L12">
            <v>11</v>
          </cell>
        </row>
        <row r="13">
          <cell r="A13" t="str">
            <v>DJFD</v>
          </cell>
          <cell r="G13" t="str">
            <v>Dic</v>
          </cell>
          <cell r="L13">
            <v>12</v>
          </cell>
        </row>
        <row r="14">
          <cell r="A14" t="str">
            <v>DJT</v>
          </cell>
          <cell r="L14">
            <v>13</v>
          </cell>
        </row>
        <row r="15">
          <cell r="A15" t="str">
            <v>DNDA</v>
          </cell>
          <cell r="L15">
            <v>14</v>
          </cell>
        </row>
        <row r="16">
          <cell r="A16" t="str">
            <v>DNE</v>
          </cell>
          <cell r="L16">
            <v>15</v>
          </cell>
        </row>
        <row r="17">
          <cell r="A17" t="str">
            <v>DOJ</v>
          </cell>
          <cell r="L17">
            <v>16</v>
          </cell>
        </row>
        <row r="18">
          <cell r="A18" t="str">
            <v>DPCP</v>
          </cell>
          <cell r="L18">
            <v>17</v>
          </cell>
        </row>
        <row r="19">
          <cell r="A19" t="str">
            <v>DPLD</v>
          </cell>
          <cell r="L19">
            <v>18</v>
          </cell>
        </row>
        <row r="20">
          <cell r="A20" t="str">
            <v>FPFD</v>
          </cell>
          <cell r="L20">
            <v>19</v>
          </cell>
        </row>
        <row r="21">
          <cell r="A21" t="str">
            <v>GGA</v>
          </cell>
          <cell r="L21">
            <v>20</v>
          </cell>
        </row>
        <row r="22">
          <cell r="A22" t="str">
            <v>GCP</v>
          </cell>
        </row>
        <row r="23">
          <cell r="A23" t="str">
            <v>GGH</v>
          </cell>
          <cell r="L23">
            <v>21</v>
          </cell>
        </row>
        <row r="24">
          <cell r="A24" t="str">
            <v>IMPRENTA</v>
          </cell>
          <cell r="L24">
            <v>22</v>
          </cell>
        </row>
        <row r="25">
          <cell r="A25" t="str">
            <v>INPEC</v>
          </cell>
          <cell r="L25">
            <v>23</v>
          </cell>
        </row>
        <row r="26">
          <cell r="A26" t="str">
            <v>NASAKIWE</v>
          </cell>
          <cell r="L26">
            <v>24</v>
          </cell>
        </row>
        <row r="27">
          <cell r="A27" t="str">
            <v>OAL</v>
          </cell>
          <cell r="L27">
            <v>25</v>
          </cell>
        </row>
        <row r="28">
          <cell r="A28" t="str">
            <v>OAP</v>
          </cell>
          <cell r="L28">
            <v>26</v>
          </cell>
        </row>
        <row r="29">
          <cell r="A29" t="str">
            <v>OIP</v>
          </cell>
        </row>
        <row r="30">
          <cell r="A30" t="str">
            <v>OCI</v>
          </cell>
          <cell r="L30">
            <v>27</v>
          </cell>
        </row>
        <row r="31">
          <cell r="A31" t="str">
            <v>ORGINT</v>
          </cell>
          <cell r="L31">
            <v>28</v>
          </cell>
        </row>
        <row r="32">
          <cell r="A32" t="str">
            <v>OSI</v>
          </cell>
          <cell r="L32">
            <v>29</v>
          </cell>
        </row>
        <row r="33">
          <cell r="A33" t="str">
            <v>Programa</v>
          </cell>
          <cell r="L33">
            <v>30</v>
          </cell>
        </row>
        <row r="34">
          <cell r="A34" t="str">
            <v>SECGRAL</v>
          </cell>
          <cell r="L34">
            <v>31</v>
          </cell>
        </row>
        <row r="35">
          <cell r="A35" t="str">
            <v>SNR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Dependencia o entidad"/>
    </sheetNames>
    <sheetDataSet>
      <sheetData sheetId="0">
        <row r="2">
          <cell r="L2">
            <v>40209</v>
          </cell>
        </row>
        <row r="3">
          <cell r="L3">
            <v>40237</v>
          </cell>
        </row>
        <row r="4">
          <cell r="L4">
            <v>40268</v>
          </cell>
        </row>
        <row r="5">
          <cell r="L5">
            <v>40298</v>
          </cell>
        </row>
        <row r="6">
          <cell r="L6">
            <v>40329</v>
          </cell>
        </row>
        <row r="7">
          <cell r="L7">
            <v>40359</v>
          </cell>
        </row>
        <row r="8">
          <cell r="L8">
            <v>40390</v>
          </cell>
        </row>
        <row r="9">
          <cell r="L9">
            <v>40421</v>
          </cell>
        </row>
        <row r="10">
          <cell r="L10">
            <v>40451</v>
          </cell>
        </row>
        <row r="11">
          <cell r="L11">
            <v>40482</v>
          </cell>
        </row>
        <row r="12">
          <cell r="L12">
            <v>40512</v>
          </cell>
        </row>
        <row r="13">
          <cell r="L13">
            <v>40543</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51"/>
  <sheetViews>
    <sheetView tabSelected="1" workbookViewId="0">
      <pane xSplit="2" ySplit="6" topLeftCell="C34" activePane="bottomRight" state="frozen"/>
      <selection pane="topRight" activeCell="D1" sqref="D1"/>
      <selection pane="bottomLeft" activeCell="A6" sqref="A6"/>
      <selection pane="bottomRight" activeCell="S39" sqref="S39"/>
    </sheetView>
  </sheetViews>
  <sheetFormatPr baseColWidth="10" defaultRowHeight="11.25" x14ac:dyDescent="0.25"/>
  <cols>
    <col min="1" max="1" width="11.42578125" style="9" customWidth="1"/>
    <col min="2" max="2" width="25.28515625" style="67" customWidth="1"/>
    <col min="3" max="3" width="11.140625" style="9" bestFit="1" customWidth="1"/>
    <col min="4" max="4" width="11.5703125" style="11" bestFit="1" customWidth="1"/>
    <col min="5" max="5" width="5.140625" style="10" bestFit="1" customWidth="1"/>
    <col min="6" max="6" width="11" style="11" bestFit="1" customWidth="1"/>
    <col min="7" max="7" width="5.140625" style="10" bestFit="1" customWidth="1"/>
    <col min="8" max="8" width="11.5703125" style="11" bestFit="1" customWidth="1"/>
    <col min="9" max="9" width="6" style="10" bestFit="1" customWidth="1"/>
    <col min="10" max="10" width="11" style="11" bestFit="1" customWidth="1"/>
    <col min="11" max="11" width="5.140625" style="10" bestFit="1" customWidth="1"/>
    <col min="12" max="16384" width="11.42578125" style="9"/>
  </cols>
  <sheetData>
    <row r="1" spans="1:11" ht="15" customHeight="1" x14ac:dyDescent="0.25">
      <c r="A1" s="150" t="s">
        <v>84</v>
      </c>
      <c r="B1" s="150"/>
      <c r="C1" s="150"/>
      <c r="D1" s="150"/>
      <c r="E1" s="150"/>
      <c r="F1" s="150"/>
      <c r="G1" s="150"/>
      <c r="H1" s="150"/>
      <c r="I1" s="150"/>
      <c r="J1" s="150"/>
      <c r="K1" s="150"/>
    </row>
    <row r="2" spans="1:11" ht="15" customHeight="1" x14ac:dyDescent="0.25">
      <c r="A2" s="150" t="s">
        <v>85</v>
      </c>
      <c r="B2" s="150"/>
      <c r="C2" s="150"/>
      <c r="D2" s="150"/>
      <c r="E2" s="150"/>
      <c r="F2" s="150"/>
      <c r="G2" s="150"/>
      <c r="H2" s="150"/>
      <c r="I2" s="150"/>
      <c r="J2" s="150"/>
      <c r="K2" s="150"/>
    </row>
    <row r="3" spans="1:11" ht="15" customHeight="1" thickBot="1" x14ac:dyDescent="0.3"/>
    <row r="4" spans="1:11" s="4" customFormat="1" ht="24.75" customHeight="1" thickTop="1" thickBot="1" x14ac:dyDescent="0.3">
      <c r="A4" s="130" t="s">
        <v>78</v>
      </c>
      <c r="B4" s="130" t="s">
        <v>0</v>
      </c>
      <c r="C4" s="131" t="s">
        <v>90</v>
      </c>
      <c r="D4" s="132"/>
      <c r="E4" s="132"/>
      <c r="F4" s="132"/>
      <c r="G4" s="132"/>
      <c r="H4" s="131" t="s">
        <v>83</v>
      </c>
      <c r="I4" s="132"/>
      <c r="J4" s="132"/>
      <c r="K4" s="132"/>
    </row>
    <row r="5" spans="1:11" s="4" customFormat="1" ht="24.75" customHeight="1" thickTop="1" thickBot="1" x14ac:dyDescent="0.3">
      <c r="A5" s="130"/>
      <c r="B5" s="130"/>
      <c r="C5" s="24" t="s">
        <v>91</v>
      </c>
      <c r="D5" s="2" t="s">
        <v>79</v>
      </c>
      <c r="E5" s="3" t="s">
        <v>80</v>
      </c>
      <c r="F5" s="2" t="s">
        <v>81</v>
      </c>
      <c r="G5" s="3" t="s">
        <v>80</v>
      </c>
      <c r="H5" s="2" t="s">
        <v>79</v>
      </c>
      <c r="I5" s="3" t="s">
        <v>80</v>
      </c>
      <c r="J5" s="2" t="s">
        <v>81</v>
      </c>
      <c r="K5" s="3" t="s">
        <v>80</v>
      </c>
    </row>
    <row r="6" spans="1:11" s="1" customFormat="1" ht="23.25" thickTop="1" x14ac:dyDescent="0.25">
      <c r="A6" s="34"/>
      <c r="B6" s="68" t="s">
        <v>82</v>
      </c>
      <c r="C6" s="70">
        <f>+C7+C15+C27</f>
        <v>569718</v>
      </c>
      <c r="D6" s="71">
        <f>+D7+D15+D27</f>
        <v>273422.90686937998</v>
      </c>
      <c r="E6" s="72">
        <f>+D6/C6</f>
        <v>0.47992674774077698</v>
      </c>
      <c r="F6" s="71">
        <f>+F7+F15+F27</f>
        <v>47239.464388</v>
      </c>
      <c r="G6" s="73">
        <f>+F6/C6</f>
        <v>8.2917275543338984E-2</v>
      </c>
      <c r="H6" s="71">
        <f>+H7+H15+H27</f>
        <v>253274.98454599999</v>
      </c>
      <c r="I6" s="72">
        <f>+H6/C6</f>
        <v>0.44456201936045553</v>
      </c>
      <c r="J6" s="71">
        <f>+J7+J15+J27</f>
        <v>47907.323113220002</v>
      </c>
      <c r="K6" s="73">
        <f>+J6/C6</f>
        <v>8.4089537478577128E-2</v>
      </c>
    </row>
    <row r="7" spans="1:11" s="1" customFormat="1" ht="26.25" customHeight="1" x14ac:dyDescent="0.25">
      <c r="A7" s="35"/>
      <c r="B7" s="40" t="s">
        <v>86</v>
      </c>
      <c r="C7" s="28">
        <f>SUM(C8:C14)</f>
        <v>356940</v>
      </c>
      <c r="D7" s="17">
        <f>SUM(D8:D14)</f>
        <v>173771.50155414001</v>
      </c>
      <c r="E7" s="18">
        <f t="shared" ref="E7:E50" si="0">+D7/C7</f>
        <v>0.48683672761287611</v>
      </c>
      <c r="F7" s="17">
        <f>SUM(F8:F14)</f>
        <v>17293.991692</v>
      </c>
      <c r="G7" s="29">
        <f t="shared" ref="G7:G50" si="1">+F7/C7</f>
        <v>4.8450696733344539E-2</v>
      </c>
      <c r="H7" s="17">
        <f>SUM(H8:H14)</f>
        <v>145412.159296</v>
      </c>
      <c r="I7" s="18"/>
      <c r="J7" s="17">
        <f>SUM(J8:J14)</f>
        <v>13887.927009000001</v>
      </c>
      <c r="K7" s="29"/>
    </row>
    <row r="8" spans="1:11" ht="33.75" x14ac:dyDescent="0.25">
      <c r="A8" s="36" t="s">
        <v>2</v>
      </c>
      <c r="B8" s="41" t="s">
        <v>92</v>
      </c>
      <c r="C8" s="30">
        <v>209737</v>
      </c>
      <c r="D8" s="19">
        <v>116280.24373607001</v>
      </c>
      <c r="E8" s="20">
        <f t="shared" si="0"/>
        <v>0.55440977860878149</v>
      </c>
      <c r="F8" s="19">
        <v>12620.200298</v>
      </c>
      <c r="G8" s="22">
        <f t="shared" si="1"/>
        <v>6.0171549597829659E-2</v>
      </c>
      <c r="H8" s="19">
        <v>110222.925691</v>
      </c>
      <c r="I8" s="20">
        <v>0.52552923752604452</v>
      </c>
      <c r="J8" s="19">
        <v>6192.4160760000004</v>
      </c>
      <c r="K8" s="22">
        <v>2.9524671736508103E-2</v>
      </c>
    </row>
    <row r="9" spans="1:11" ht="45" x14ac:dyDescent="0.25">
      <c r="A9" s="37" t="s">
        <v>4</v>
      </c>
      <c r="B9" s="41" t="s">
        <v>93</v>
      </c>
      <c r="C9" s="30">
        <v>10703</v>
      </c>
      <c r="D9" s="19">
        <v>164.96732</v>
      </c>
      <c r="E9" s="20">
        <f t="shared" si="0"/>
        <v>1.5413185088293003E-2</v>
      </c>
      <c r="F9" s="19">
        <v>0</v>
      </c>
      <c r="G9" s="22">
        <f t="shared" si="1"/>
        <v>0</v>
      </c>
      <c r="H9" s="19">
        <v>0</v>
      </c>
      <c r="I9" s="20">
        <v>0</v>
      </c>
      <c r="J9" s="19">
        <v>0</v>
      </c>
      <c r="K9" s="22">
        <v>0</v>
      </c>
    </row>
    <row r="10" spans="1:11" ht="33.75" x14ac:dyDescent="0.25">
      <c r="A10" s="37" t="s">
        <v>6</v>
      </c>
      <c r="B10" s="41" t="s">
        <v>7</v>
      </c>
      <c r="C10" s="30">
        <v>4500</v>
      </c>
      <c r="D10" s="19">
        <v>844.07691221000005</v>
      </c>
      <c r="E10" s="20">
        <f t="shared" si="0"/>
        <v>0.1875726471577778</v>
      </c>
      <c r="F10" s="19">
        <v>4.4972500000000002</v>
      </c>
      <c r="G10" s="22">
        <f t="shared" si="1"/>
        <v>9.9938888888888885E-4</v>
      </c>
      <c r="H10" s="19">
        <v>0</v>
      </c>
      <c r="I10" s="20">
        <v>0</v>
      </c>
      <c r="J10" s="19">
        <v>0</v>
      </c>
      <c r="K10" s="22">
        <v>0</v>
      </c>
    </row>
    <row r="11" spans="1:11" ht="33.75" x14ac:dyDescent="0.25">
      <c r="A11" s="37" t="s">
        <v>8</v>
      </c>
      <c r="B11" s="41" t="s">
        <v>94</v>
      </c>
      <c r="C11" s="30">
        <v>6000</v>
      </c>
      <c r="D11" s="19">
        <v>2439.92160556</v>
      </c>
      <c r="E11" s="20">
        <f t="shared" si="0"/>
        <v>0.40665360092666669</v>
      </c>
      <c r="F11" s="19">
        <v>234.044667</v>
      </c>
      <c r="G11" s="22">
        <f t="shared" si="1"/>
        <v>3.9007444500000002E-2</v>
      </c>
      <c r="H11" s="19">
        <v>0</v>
      </c>
      <c r="I11" s="20">
        <v>0</v>
      </c>
      <c r="J11" s="19">
        <v>0</v>
      </c>
      <c r="K11" s="22">
        <v>0</v>
      </c>
    </row>
    <row r="12" spans="1:11" ht="33.75" x14ac:dyDescent="0.25">
      <c r="A12" s="37" t="s">
        <v>10</v>
      </c>
      <c r="B12" s="41" t="s">
        <v>95</v>
      </c>
      <c r="C12" s="30">
        <v>96000</v>
      </c>
      <c r="D12" s="19">
        <v>43667.208313390001</v>
      </c>
      <c r="E12" s="20">
        <f t="shared" si="0"/>
        <v>0.45486675326447917</v>
      </c>
      <c r="F12" s="19">
        <v>3226.9152279999998</v>
      </c>
      <c r="G12" s="22">
        <f t="shared" si="1"/>
        <v>3.3613700291666666E-2</v>
      </c>
      <c r="H12" s="19">
        <v>33764.885791000001</v>
      </c>
      <c r="I12" s="20">
        <v>0.35171756032291668</v>
      </c>
      <c r="J12" s="19">
        <v>7125.7718070000001</v>
      </c>
      <c r="K12" s="22">
        <v>7.422678965625E-2</v>
      </c>
    </row>
    <row r="13" spans="1:11" ht="33.75" x14ac:dyDescent="0.25">
      <c r="A13" s="37" t="s">
        <v>12</v>
      </c>
      <c r="B13" s="41" t="s">
        <v>13</v>
      </c>
      <c r="C13" s="30">
        <v>20000</v>
      </c>
      <c r="D13" s="19">
        <v>10375.083666909999</v>
      </c>
      <c r="E13" s="20">
        <f t="shared" si="0"/>
        <v>0.51875418334549994</v>
      </c>
      <c r="F13" s="19">
        <v>1208.334249</v>
      </c>
      <c r="G13" s="22">
        <f t="shared" si="1"/>
        <v>6.041671245E-2</v>
      </c>
      <c r="H13" s="19">
        <v>1424.347814</v>
      </c>
      <c r="I13" s="20">
        <v>7.1217390699999994E-2</v>
      </c>
      <c r="J13" s="19">
        <v>569.73912600000006</v>
      </c>
      <c r="K13" s="22">
        <v>2.8486956300000001E-2</v>
      </c>
    </row>
    <row r="14" spans="1:11" ht="56.25" x14ac:dyDescent="0.25">
      <c r="A14" s="37" t="s">
        <v>14</v>
      </c>
      <c r="B14" s="41" t="s">
        <v>15</v>
      </c>
      <c r="C14" s="30">
        <v>10000</v>
      </c>
      <c r="D14" s="19">
        <v>0</v>
      </c>
      <c r="E14" s="20">
        <f t="shared" si="0"/>
        <v>0</v>
      </c>
      <c r="F14" s="19">
        <v>0</v>
      </c>
      <c r="G14" s="22">
        <f t="shared" si="1"/>
        <v>0</v>
      </c>
      <c r="H14" s="19">
        <v>0</v>
      </c>
      <c r="I14" s="20">
        <v>0</v>
      </c>
      <c r="J14" s="19">
        <v>0</v>
      </c>
      <c r="K14" s="22">
        <v>0</v>
      </c>
    </row>
    <row r="15" spans="1:11" s="1" customFormat="1" ht="33.75" x14ac:dyDescent="0.25">
      <c r="A15" s="35"/>
      <c r="B15" s="40" t="s">
        <v>96</v>
      </c>
      <c r="C15" s="28">
        <f>SUM(C16:C26)</f>
        <v>124411.72410600001</v>
      </c>
      <c r="D15" s="17">
        <f>SUM(D16:D26)</f>
        <v>59542.408080000001</v>
      </c>
      <c r="E15" s="18">
        <f t="shared" si="0"/>
        <v>0.478591615925757</v>
      </c>
      <c r="F15" s="17">
        <f>SUM(F16:F26)</f>
        <v>7443.4669890000005</v>
      </c>
      <c r="G15" s="29">
        <f t="shared" si="1"/>
        <v>5.9829305015161545E-2</v>
      </c>
      <c r="H15" s="17">
        <f>(SUM(H16:H26))</f>
        <v>65486.614498999996</v>
      </c>
      <c r="I15" s="18"/>
      <c r="J15" s="17">
        <f>(SUM(J16:J26))</f>
        <v>11603.831063000001</v>
      </c>
      <c r="K15" s="29"/>
    </row>
    <row r="16" spans="1:11" ht="33.75" x14ac:dyDescent="0.25">
      <c r="A16" s="37" t="s">
        <v>17</v>
      </c>
      <c r="B16" s="41" t="s">
        <v>97</v>
      </c>
      <c r="C16" s="30">
        <v>23695.333105999998</v>
      </c>
      <c r="D16" s="19">
        <v>12335.059052000001</v>
      </c>
      <c r="E16" s="20">
        <f t="shared" si="0"/>
        <v>0.52056913472453303</v>
      </c>
      <c r="F16" s="19">
        <v>4.3761640000000002</v>
      </c>
      <c r="G16" s="22">
        <f t="shared" si="1"/>
        <v>1.8468463728378196E-4</v>
      </c>
      <c r="H16" s="19">
        <v>12335.059052000001</v>
      </c>
      <c r="I16" s="20">
        <v>0.52056913472453292</v>
      </c>
      <c r="J16" s="19">
        <v>0</v>
      </c>
      <c r="K16" s="22">
        <v>0</v>
      </c>
    </row>
    <row r="17" spans="1:11" ht="22.5" x14ac:dyDescent="0.25">
      <c r="A17" s="37" t="s">
        <v>19</v>
      </c>
      <c r="B17" s="41" t="s">
        <v>98</v>
      </c>
      <c r="C17" s="30">
        <v>12000</v>
      </c>
      <c r="D17" s="19">
        <v>8063.598567</v>
      </c>
      <c r="E17" s="20">
        <f t="shared" si="0"/>
        <v>0.67196654725000005</v>
      </c>
      <c r="F17" s="19">
        <v>0</v>
      </c>
      <c r="G17" s="22">
        <f t="shared" si="1"/>
        <v>0</v>
      </c>
      <c r="H17" s="19">
        <v>8063.598567</v>
      </c>
      <c r="I17" s="20">
        <v>0.67196654725000005</v>
      </c>
      <c r="J17" s="19">
        <v>0</v>
      </c>
      <c r="K17" s="22">
        <v>0</v>
      </c>
    </row>
    <row r="18" spans="1:11" ht="45" x14ac:dyDescent="0.25">
      <c r="A18" s="37" t="s">
        <v>21</v>
      </c>
      <c r="B18" s="41" t="s">
        <v>99</v>
      </c>
      <c r="C18" s="30">
        <v>7860</v>
      </c>
      <c r="D18" s="19">
        <v>4502.2737800000004</v>
      </c>
      <c r="E18" s="20">
        <f t="shared" si="0"/>
        <v>0.57280836895674303</v>
      </c>
      <c r="F18" s="19">
        <v>2032.6019839999999</v>
      </c>
      <c r="G18" s="22">
        <f t="shared" si="1"/>
        <v>0.25860076132315518</v>
      </c>
      <c r="H18" s="19">
        <v>5487.0072129999999</v>
      </c>
      <c r="I18" s="20">
        <v>0.6980925207379135</v>
      </c>
      <c r="J18" s="19">
        <v>2067.7108440000002</v>
      </c>
      <c r="K18" s="22">
        <v>0.26306753740458017</v>
      </c>
    </row>
    <row r="19" spans="1:11" ht="33.75" x14ac:dyDescent="0.25">
      <c r="A19" s="37" t="s">
        <v>23</v>
      </c>
      <c r="B19" s="41" t="s">
        <v>100</v>
      </c>
      <c r="C19" s="30">
        <v>4987</v>
      </c>
      <c r="D19" s="19">
        <v>131.10945000000001</v>
      </c>
      <c r="E19" s="20">
        <f t="shared" si="0"/>
        <v>2.6290244636053742E-2</v>
      </c>
      <c r="F19" s="19">
        <v>60</v>
      </c>
      <c r="G19" s="22">
        <f t="shared" si="1"/>
        <v>1.20312813314618E-2</v>
      </c>
      <c r="H19" s="19">
        <v>0</v>
      </c>
      <c r="I19" s="20">
        <v>0</v>
      </c>
      <c r="J19" s="19">
        <v>0</v>
      </c>
      <c r="K19" s="22">
        <v>0</v>
      </c>
    </row>
    <row r="20" spans="1:11" ht="33.75" x14ac:dyDescent="0.25">
      <c r="A20" s="37" t="s">
        <v>25</v>
      </c>
      <c r="B20" s="41" t="s">
        <v>101</v>
      </c>
      <c r="C20" s="30">
        <v>12000</v>
      </c>
      <c r="D20" s="19">
        <v>0</v>
      </c>
      <c r="E20" s="20">
        <f t="shared" si="0"/>
        <v>0</v>
      </c>
      <c r="F20" s="19">
        <v>0</v>
      </c>
      <c r="G20" s="22">
        <f t="shared" si="1"/>
        <v>0</v>
      </c>
      <c r="H20" s="19">
        <v>0</v>
      </c>
      <c r="I20" s="20">
        <v>0</v>
      </c>
      <c r="J20" s="19">
        <v>0</v>
      </c>
      <c r="K20" s="22">
        <v>0</v>
      </c>
    </row>
    <row r="21" spans="1:11" ht="22.5" x14ac:dyDescent="0.25">
      <c r="A21" s="37" t="s">
        <v>27</v>
      </c>
      <c r="B21" s="41" t="s">
        <v>102</v>
      </c>
      <c r="C21" s="30">
        <v>3750</v>
      </c>
      <c r="D21" s="19">
        <v>2203.0399739999998</v>
      </c>
      <c r="E21" s="20">
        <f t="shared" si="0"/>
        <v>0.58747732639999994</v>
      </c>
      <c r="F21" s="19">
        <v>52.496963999999998</v>
      </c>
      <c r="G21" s="22">
        <f t="shared" si="1"/>
        <v>1.39991904E-2</v>
      </c>
      <c r="H21" s="19">
        <v>3250.1240299999999</v>
      </c>
      <c r="I21" s="20">
        <v>0.86669974133333338</v>
      </c>
      <c r="J21" s="19">
        <v>1099.5810200000001</v>
      </c>
      <c r="K21" s="22">
        <v>0.29322160533333336</v>
      </c>
    </row>
    <row r="22" spans="1:11" ht="45" x14ac:dyDescent="0.25">
      <c r="A22" s="37" t="s">
        <v>29</v>
      </c>
      <c r="B22" s="41" t="s">
        <v>103</v>
      </c>
      <c r="C22" s="30">
        <v>5200</v>
      </c>
      <c r="D22" s="19">
        <v>2862.8814619999998</v>
      </c>
      <c r="E22" s="20">
        <f t="shared" si="0"/>
        <v>0.55055412730769226</v>
      </c>
      <c r="F22" s="19">
        <v>287.00034399999998</v>
      </c>
      <c r="G22" s="22">
        <f t="shared" si="1"/>
        <v>5.5192373846153844E-2</v>
      </c>
      <c r="H22" s="19">
        <v>5016.6138010000004</v>
      </c>
      <c r="I22" s="20">
        <v>0.96473342326923073</v>
      </c>
      <c r="J22" s="19">
        <v>278.55345</v>
      </c>
      <c r="K22" s="22">
        <v>5.3567971153846157E-2</v>
      </c>
    </row>
    <row r="23" spans="1:11" ht="56.25" x14ac:dyDescent="0.25">
      <c r="A23" s="37" t="s">
        <v>31</v>
      </c>
      <c r="B23" s="41" t="s">
        <v>104</v>
      </c>
      <c r="C23" s="30">
        <v>19320</v>
      </c>
      <c r="D23" s="19">
        <v>10137.517787000001</v>
      </c>
      <c r="E23" s="20">
        <f t="shared" si="0"/>
        <v>0.524716241563147</v>
      </c>
      <c r="F23" s="19">
        <v>2934.9313390000002</v>
      </c>
      <c r="G23" s="22">
        <f t="shared" si="1"/>
        <v>0.15191155998964803</v>
      </c>
      <c r="H23" s="19">
        <v>11394.533828</v>
      </c>
      <c r="I23" s="20">
        <v>0.58977918364389237</v>
      </c>
      <c r="J23" s="19">
        <v>5766.2338280000004</v>
      </c>
      <c r="K23" s="22">
        <v>0.29845930786749481</v>
      </c>
    </row>
    <row r="24" spans="1:11" ht="33.75" x14ac:dyDescent="0.25">
      <c r="A24" s="37" t="s">
        <v>33</v>
      </c>
      <c r="B24" s="41" t="s">
        <v>105</v>
      </c>
      <c r="C24" s="30">
        <v>9699.3909999999996</v>
      </c>
      <c r="D24" s="19">
        <v>4430.7538409999997</v>
      </c>
      <c r="E24" s="20">
        <f t="shared" si="0"/>
        <v>0.45680742646625955</v>
      </c>
      <c r="F24" s="19">
        <v>0</v>
      </c>
      <c r="G24" s="22">
        <f t="shared" si="1"/>
        <v>0</v>
      </c>
      <c r="H24" s="19">
        <v>4363.5038409999997</v>
      </c>
      <c r="I24" s="20">
        <v>0.44987400147081397</v>
      </c>
      <c r="J24" s="19">
        <v>2181.751921</v>
      </c>
      <c r="K24" s="22">
        <v>0.22493700078695664</v>
      </c>
    </row>
    <row r="25" spans="1:11" ht="45" x14ac:dyDescent="0.25">
      <c r="A25" s="37" t="s">
        <v>35</v>
      </c>
      <c r="B25" s="41" t="s">
        <v>106</v>
      </c>
      <c r="C25" s="30">
        <v>700</v>
      </c>
      <c r="D25" s="19">
        <v>0</v>
      </c>
      <c r="E25" s="20">
        <f t="shared" si="0"/>
        <v>0</v>
      </c>
      <c r="F25" s="19">
        <v>0</v>
      </c>
      <c r="G25" s="22">
        <f t="shared" si="1"/>
        <v>0</v>
      </c>
      <c r="H25" s="19">
        <v>700</v>
      </c>
      <c r="I25" s="20">
        <v>1</v>
      </c>
      <c r="J25" s="19">
        <v>210</v>
      </c>
      <c r="K25" s="22">
        <v>0.3</v>
      </c>
    </row>
    <row r="26" spans="1:11" ht="33.75" x14ac:dyDescent="0.25">
      <c r="A26" s="37" t="s">
        <v>36</v>
      </c>
      <c r="B26" s="41" t="s">
        <v>107</v>
      </c>
      <c r="C26" s="30">
        <v>25200</v>
      </c>
      <c r="D26" s="19">
        <v>14876.174166999999</v>
      </c>
      <c r="E26" s="20">
        <f t="shared" si="0"/>
        <v>0.59032437170634922</v>
      </c>
      <c r="F26" s="19">
        <v>2072.0601940000001</v>
      </c>
      <c r="G26" s="22">
        <f t="shared" si="1"/>
        <v>8.2224610873015885E-2</v>
      </c>
      <c r="H26" s="19">
        <v>14876.174166999999</v>
      </c>
      <c r="I26" s="20">
        <v>0.59032437170634922</v>
      </c>
      <c r="J26" s="19">
        <v>0</v>
      </c>
      <c r="K26" s="22">
        <v>0</v>
      </c>
    </row>
    <row r="27" spans="1:11" s="1" customFormat="1" ht="24" customHeight="1" x14ac:dyDescent="0.25">
      <c r="A27" s="35"/>
      <c r="B27" s="40" t="s">
        <v>89</v>
      </c>
      <c r="C27" s="28">
        <f>SUM(C28:C35)</f>
        <v>88366.275893999991</v>
      </c>
      <c r="D27" s="17">
        <f>SUM(D28:D35)</f>
        <v>40108.99723524</v>
      </c>
      <c r="E27" s="18">
        <f t="shared" si="0"/>
        <v>0.45389484652892759</v>
      </c>
      <c r="F27" s="17">
        <f>SUM(F28:F35)</f>
        <v>22502.005707</v>
      </c>
      <c r="G27" s="29">
        <f t="shared" si="1"/>
        <v>0.25464472140924377</v>
      </c>
      <c r="H27" s="17">
        <f>(SUM(H28:H35))</f>
        <v>42376.210751000006</v>
      </c>
      <c r="I27" s="18"/>
      <c r="J27" s="17">
        <f>(SUM(J28:J35))</f>
        <v>22415.565041219998</v>
      </c>
      <c r="K27" s="29"/>
    </row>
    <row r="28" spans="1:11" ht="33.75" x14ac:dyDescent="0.25">
      <c r="A28" s="37" t="s">
        <v>39</v>
      </c>
      <c r="B28" s="41" t="s">
        <v>108</v>
      </c>
      <c r="C28" s="30">
        <v>9000</v>
      </c>
      <c r="D28" s="19">
        <v>2412.180398</v>
      </c>
      <c r="E28" s="20">
        <f t="shared" si="0"/>
        <v>0.2680200442222222</v>
      </c>
      <c r="F28" s="19">
        <v>826.57507899999996</v>
      </c>
      <c r="G28" s="22">
        <f t="shared" si="1"/>
        <v>9.1841675444444437E-2</v>
      </c>
      <c r="H28" s="19">
        <v>6686.2638340000003</v>
      </c>
      <c r="I28" s="20">
        <v>0.65519488819206273</v>
      </c>
      <c r="J28" s="19">
        <v>2708.0166872199998</v>
      </c>
      <c r="K28" s="22">
        <v>0.26536175278980889</v>
      </c>
    </row>
    <row r="29" spans="1:11" ht="45" x14ac:dyDescent="0.25">
      <c r="A29" s="37" t="s">
        <v>41</v>
      </c>
      <c r="B29" s="41" t="s">
        <v>109</v>
      </c>
      <c r="C29" s="30">
        <v>10205</v>
      </c>
      <c r="D29" s="19">
        <v>5449.3066952399995</v>
      </c>
      <c r="E29" s="20">
        <f t="shared" si="0"/>
        <v>0.53398399757373827</v>
      </c>
      <c r="F29" s="19">
        <v>2368.1120230000001</v>
      </c>
      <c r="G29" s="22">
        <f t="shared" si="1"/>
        <v>0.23205409338559532</v>
      </c>
      <c r="H29" s="19">
        <v>3640</v>
      </c>
      <c r="I29" s="20">
        <v>0.40444444444444444</v>
      </c>
      <c r="J29" s="19">
        <v>1027.811393</v>
      </c>
      <c r="K29" s="22">
        <v>0.11420126588888889</v>
      </c>
    </row>
    <row r="30" spans="1:11" ht="33.75" x14ac:dyDescent="0.25">
      <c r="A30" s="37" t="s">
        <v>43</v>
      </c>
      <c r="B30" s="41" t="s">
        <v>110</v>
      </c>
      <c r="C30" s="30">
        <v>4365.0690199999999</v>
      </c>
      <c r="D30" s="19">
        <v>2357.247331</v>
      </c>
      <c r="E30" s="20">
        <f t="shared" si="0"/>
        <v>0.54002521385102864</v>
      </c>
      <c r="F30" s="19">
        <v>1547.8888870000001</v>
      </c>
      <c r="G30" s="22">
        <f t="shared" si="1"/>
        <v>0.35460811270287773</v>
      </c>
      <c r="H30" s="19">
        <v>2304.4862309999999</v>
      </c>
      <c r="I30" s="20">
        <v>0.5279380968413645</v>
      </c>
      <c r="J30" s="19">
        <v>1276.0503960000001</v>
      </c>
      <c r="K30" s="22">
        <v>0.29233223808222852</v>
      </c>
    </row>
    <row r="31" spans="1:11" ht="33.75" x14ac:dyDescent="0.25">
      <c r="A31" s="37" t="s">
        <v>45</v>
      </c>
      <c r="B31" s="41" t="s">
        <v>111</v>
      </c>
      <c r="C31" s="30">
        <v>10000</v>
      </c>
      <c r="D31" s="19">
        <v>4875</v>
      </c>
      <c r="E31" s="20">
        <f t="shared" si="0"/>
        <v>0.48749999999999999</v>
      </c>
      <c r="F31" s="19">
        <v>0</v>
      </c>
      <c r="G31" s="22">
        <f t="shared" si="1"/>
        <v>0</v>
      </c>
      <c r="H31" s="19">
        <v>4883.0513080000001</v>
      </c>
      <c r="I31" s="20">
        <v>0.48830513079999999</v>
      </c>
      <c r="J31" s="19">
        <v>0</v>
      </c>
      <c r="K31" s="22">
        <v>0</v>
      </c>
    </row>
    <row r="32" spans="1:11" ht="33.75" x14ac:dyDescent="0.25">
      <c r="A32" s="37" t="s">
        <v>47</v>
      </c>
      <c r="B32" s="41" t="s">
        <v>112</v>
      </c>
      <c r="C32" s="30">
        <v>5250</v>
      </c>
      <c r="D32" s="19">
        <v>270.96218199999998</v>
      </c>
      <c r="E32" s="20">
        <f t="shared" si="0"/>
        <v>5.1611844190476187E-2</v>
      </c>
      <c r="F32" s="19">
        <v>39.799999999999997</v>
      </c>
      <c r="G32" s="22">
        <f>+F32/C32</f>
        <v>7.5809523809523801E-3</v>
      </c>
      <c r="H32" s="19">
        <v>0</v>
      </c>
      <c r="I32" s="20">
        <v>0</v>
      </c>
      <c r="J32" s="19">
        <v>0</v>
      </c>
      <c r="K32" s="22">
        <v>0</v>
      </c>
    </row>
    <row r="33" spans="1:11" ht="56.25" x14ac:dyDescent="0.25">
      <c r="A33" s="37" t="s">
        <v>49</v>
      </c>
      <c r="B33" s="41" t="s">
        <v>113</v>
      </c>
      <c r="C33" s="30">
        <v>44089.206874000003</v>
      </c>
      <c r="D33" s="19">
        <v>24639.098678999999</v>
      </c>
      <c r="E33" s="20">
        <f t="shared" si="0"/>
        <v>0.55884649386900187</v>
      </c>
      <c r="F33" s="19">
        <v>17719.629718</v>
      </c>
      <c r="G33" s="22">
        <f t="shared" si="1"/>
        <v>0.40190402536929065</v>
      </c>
      <c r="H33" s="19">
        <v>24862.409378</v>
      </c>
      <c r="I33" s="20">
        <v>0.56391146815257631</v>
      </c>
      <c r="J33" s="19">
        <v>17403.686565</v>
      </c>
      <c r="K33" s="22">
        <v>0.39473802771587596</v>
      </c>
    </row>
    <row r="34" spans="1:11" ht="33.75" x14ac:dyDescent="0.25">
      <c r="A34" s="37" t="s">
        <v>51</v>
      </c>
      <c r="B34" s="41" t="s">
        <v>114</v>
      </c>
      <c r="C34" s="30">
        <v>3000</v>
      </c>
      <c r="D34" s="19">
        <v>105.20195</v>
      </c>
      <c r="E34" s="20">
        <f t="shared" si="0"/>
        <v>3.5067316666666667E-2</v>
      </c>
      <c r="F34" s="19">
        <v>0</v>
      </c>
      <c r="G34" s="22">
        <f t="shared" si="1"/>
        <v>0</v>
      </c>
      <c r="H34" s="19">
        <v>0</v>
      </c>
      <c r="I34" s="20">
        <v>0</v>
      </c>
      <c r="J34" s="19">
        <v>0</v>
      </c>
      <c r="K34" s="22">
        <v>0</v>
      </c>
    </row>
    <row r="35" spans="1:11" ht="33.75" x14ac:dyDescent="0.25">
      <c r="A35" s="37" t="s">
        <v>53</v>
      </c>
      <c r="B35" s="41" t="s">
        <v>115</v>
      </c>
      <c r="C35" s="30">
        <v>2457</v>
      </c>
      <c r="D35" s="19">
        <v>0</v>
      </c>
      <c r="E35" s="20">
        <f t="shared" si="0"/>
        <v>0</v>
      </c>
      <c r="F35" s="19">
        <v>0</v>
      </c>
      <c r="G35" s="22">
        <f t="shared" si="1"/>
        <v>0</v>
      </c>
      <c r="H35" s="19">
        <v>0</v>
      </c>
      <c r="I35" s="20">
        <v>0</v>
      </c>
      <c r="J35" s="19">
        <v>0</v>
      </c>
      <c r="K35" s="22">
        <v>0</v>
      </c>
    </row>
    <row r="36" spans="1:11" s="1" customFormat="1" ht="29.25" customHeight="1" x14ac:dyDescent="0.25">
      <c r="A36" s="38"/>
      <c r="B36" s="42" t="s">
        <v>116</v>
      </c>
      <c r="C36" s="31">
        <f>+C37+C38+C39+C41</f>
        <v>43004</v>
      </c>
      <c r="D36" s="16">
        <f>+D37+D38+D39+D41</f>
        <v>15881.198139999999</v>
      </c>
      <c r="E36" s="15">
        <f t="shared" si="0"/>
        <v>0.36929583620128359</v>
      </c>
      <c r="F36" s="16">
        <f>+F37+F38+F39+F41</f>
        <v>5596.5718553799998</v>
      </c>
      <c r="G36" s="21">
        <f t="shared" si="1"/>
        <v>0.13014072773183891</v>
      </c>
      <c r="H36" s="16">
        <f>(+H37+H38+H39+H41)</f>
        <v>20824.036118</v>
      </c>
      <c r="I36" s="15">
        <f>+H36/C36</f>
        <v>0.48423486461724491</v>
      </c>
      <c r="J36" s="16">
        <f>(+J37+J38+J39+J41)</f>
        <v>11823.932649</v>
      </c>
      <c r="K36" s="21"/>
    </row>
    <row r="37" spans="1:11" ht="33.75" x14ac:dyDescent="0.25">
      <c r="A37" s="37" t="s">
        <v>61</v>
      </c>
      <c r="B37" s="41" t="s">
        <v>117</v>
      </c>
      <c r="C37" s="30">
        <v>8000</v>
      </c>
      <c r="D37" s="19">
        <v>69.335671000000005</v>
      </c>
      <c r="E37" s="20">
        <f t="shared" si="0"/>
        <v>8.6669588750000002E-3</v>
      </c>
      <c r="F37" s="19">
        <v>9.6678350000000002</v>
      </c>
      <c r="G37" s="22">
        <f t="shared" si="1"/>
        <v>1.208479375E-3</v>
      </c>
      <c r="H37" s="19">
        <v>0</v>
      </c>
      <c r="I37" s="20">
        <v>0</v>
      </c>
      <c r="J37" s="19">
        <v>0</v>
      </c>
      <c r="K37" s="22">
        <v>0</v>
      </c>
    </row>
    <row r="38" spans="1:11" ht="22.5" x14ac:dyDescent="0.25">
      <c r="A38" s="37" t="s">
        <v>63</v>
      </c>
      <c r="B38" s="41" t="s">
        <v>118</v>
      </c>
      <c r="C38" s="30">
        <v>10500</v>
      </c>
      <c r="D38" s="19">
        <v>5381.5373099999997</v>
      </c>
      <c r="E38" s="20">
        <f t="shared" si="0"/>
        <v>0.51252736285714284</v>
      </c>
      <c r="F38" s="19">
        <v>1117.6078520000001</v>
      </c>
      <c r="G38" s="22">
        <f t="shared" si="1"/>
        <v>0.10643884304761905</v>
      </c>
      <c r="H38" s="19">
        <v>9077.5373099999997</v>
      </c>
      <c r="I38" s="20">
        <v>0.86452736285714282</v>
      </c>
      <c r="J38" s="19">
        <v>7413.2596960000001</v>
      </c>
      <c r="K38" s="22">
        <v>0.706024732952381</v>
      </c>
    </row>
    <row r="39" spans="1:11" s="1" customFormat="1" ht="21" customHeight="1" x14ac:dyDescent="0.25">
      <c r="A39" s="35"/>
      <c r="B39" s="40" t="s">
        <v>87</v>
      </c>
      <c r="C39" s="28">
        <f>+C40</f>
        <v>3204</v>
      </c>
      <c r="D39" s="17">
        <f>+D40</f>
        <v>2107.1840189999998</v>
      </c>
      <c r="E39" s="18">
        <f t="shared" si="0"/>
        <v>0.65767291479400747</v>
      </c>
      <c r="F39" s="17">
        <f>+F40</f>
        <v>246.935923</v>
      </c>
      <c r="G39" s="29">
        <f t="shared" si="1"/>
        <v>7.707113701622971E-2</v>
      </c>
      <c r="H39" s="17">
        <f>(+H40)</f>
        <v>3129</v>
      </c>
      <c r="I39" s="18"/>
      <c r="J39" s="17">
        <f>(+J40)</f>
        <v>553.6</v>
      </c>
      <c r="K39" s="29"/>
    </row>
    <row r="40" spans="1:11" ht="22.5" x14ac:dyDescent="0.25">
      <c r="A40" s="37" t="s">
        <v>75</v>
      </c>
      <c r="B40" s="41" t="s">
        <v>119</v>
      </c>
      <c r="C40" s="30">
        <v>3204</v>
      </c>
      <c r="D40" s="19">
        <v>2107.1840189999998</v>
      </c>
      <c r="E40" s="20">
        <f t="shared" si="0"/>
        <v>0.65767291479400747</v>
      </c>
      <c r="F40" s="19">
        <v>246.935923</v>
      </c>
      <c r="G40" s="22">
        <f t="shared" si="1"/>
        <v>7.707113701622971E-2</v>
      </c>
      <c r="H40" s="19">
        <v>3129</v>
      </c>
      <c r="I40" s="20">
        <v>0.97659176029962547</v>
      </c>
      <c r="J40" s="19">
        <v>553.6</v>
      </c>
      <c r="K40" s="22">
        <v>0.17278401997503121</v>
      </c>
    </row>
    <row r="41" spans="1:11" s="1" customFormat="1" ht="18.75" customHeight="1" x14ac:dyDescent="0.25">
      <c r="A41" s="35"/>
      <c r="B41" s="40" t="s">
        <v>120</v>
      </c>
      <c r="C41" s="28">
        <f>+C42+C43</f>
        <v>21300</v>
      </c>
      <c r="D41" s="17">
        <f>+D42+D43</f>
        <v>8323.1411399999997</v>
      </c>
      <c r="E41" s="18">
        <f t="shared" si="0"/>
        <v>0.39075779999999999</v>
      </c>
      <c r="F41" s="17">
        <f>+F42+F43</f>
        <v>4222.3602453799995</v>
      </c>
      <c r="G41" s="29">
        <f t="shared" si="1"/>
        <v>0.19823287536995302</v>
      </c>
      <c r="H41" s="17">
        <f>(+H42+H43)</f>
        <v>8617.4988080000003</v>
      </c>
      <c r="I41" s="18"/>
      <c r="J41" s="17">
        <f>(+J42+J43)</f>
        <v>3857.0729529999999</v>
      </c>
      <c r="K41" s="29"/>
    </row>
    <row r="42" spans="1:11" ht="22.5" x14ac:dyDescent="0.25">
      <c r="A42" s="37" t="s">
        <v>56</v>
      </c>
      <c r="B42" s="41" t="s">
        <v>121</v>
      </c>
      <c r="C42" s="30">
        <v>9000</v>
      </c>
      <c r="D42" s="19">
        <v>3724.475704</v>
      </c>
      <c r="E42" s="20">
        <f t="shared" si="0"/>
        <v>0.41383063377777779</v>
      </c>
      <c r="F42" s="19">
        <v>2421.7965829999998</v>
      </c>
      <c r="G42" s="22">
        <f t="shared" si="1"/>
        <v>0.26908850922222222</v>
      </c>
      <c r="H42" s="19">
        <v>6418.3664930000004</v>
      </c>
      <c r="I42" s="20">
        <v>0.71315183255555559</v>
      </c>
      <c r="J42" s="19">
        <v>2178.7494710000001</v>
      </c>
      <c r="K42" s="22">
        <v>0.24208327455555556</v>
      </c>
    </row>
    <row r="43" spans="1:11" ht="33.75" x14ac:dyDescent="0.25">
      <c r="A43" s="37" t="s">
        <v>58</v>
      </c>
      <c r="B43" s="41" t="s">
        <v>122</v>
      </c>
      <c r="C43" s="30">
        <v>12300</v>
      </c>
      <c r="D43" s="19">
        <v>4598.6654360000002</v>
      </c>
      <c r="E43" s="20">
        <f t="shared" si="0"/>
        <v>0.37387523869918698</v>
      </c>
      <c r="F43" s="19">
        <v>1800.5636623800001</v>
      </c>
      <c r="G43" s="22">
        <f t="shared" si="1"/>
        <v>0.14638728962439027</v>
      </c>
      <c r="H43" s="19">
        <v>2199.1323149999998</v>
      </c>
      <c r="I43" s="20">
        <v>0.17879124512195121</v>
      </c>
      <c r="J43" s="19">
        <v>1678.323482</v>
      </c>
      <c r="K43" s="22">
        <v>0.13644906357723577</v>
      </c>
    </row>
    <row r="44" spans="1:11" s="1" customFormat="1" ht="33.75" x14ac:dyDescent="0.25">
      <c r="A44" s="38"/>
      <c r="B44" s="42" t="s">
        <v>123</v>
      </c>
      <c r="C44" s="31">
        <f>+C45</f>
        <v>1251</v>
      </c>
      <c r="D44" s="16">
        <f>+D45</f>
        <v>494.77768600000002</v>
      </c>
      <c r="E44" s="15">
        <f t="shared" si="0"/>
        <v>0.3955057442046363</v>
      </c>
      <c r="F44" s="16">
        <f>+F45</f>
        <v>156.545715</v>
      </c>
      <c r="G44" s="21">
        <f t="shared" si="1"/>
        <v>0.1251364628297362</v>
      </c>
      <c r="H44" s="16">
        <f>(+H45)</f>
        <v>821</v>
      </c>
      <c r="I44" s="15">
        <f>+H44/C44</f>
        <v>0.65627498001598716</v>
      </c>
      <c r="J44" s="16">
        <f>(+J45)</f>
        <v>270</v>
      </c>
      <c r="K44" s="21"/>
    </row>
    <row r="45" spans="1:11" ht="22.5" x14ac:dyDescent="0.25">
      <c r="A45" s="37" t="s">
        <v>66</v>
      </c>
      <c r="B45" s="41" t="s">
        <v>124</v>
      </c>
      <c r="C45" s="30">
        <v>1251</v>
      </c>
      <c r="D45" s="19">
        <v>494.77768600000002</v>
      </c>
      <c r="E45" s="20">
        <f t="shared" si="0"/>
        <v>0.3955057442046363</v>
      </c>
      <c r="F45" s="19">
        <v>156.545715</v>
      </c>
      <c r="G45" s="22">
        <f t="shared" si="1"/>
        <v>0.1251364628297362</v>
      </c>
      <c r="H45" s="19">
        <v>821</v>
      </c>
      <c r="I45" s="20">
        <v>0.65627498001598716</v>
      </c>
      <c r="J45" s="19">
        <v>270</v>
      </c>
      <c r="K45" s="22">
        <v>0.21582733812949639</v>
      </c>
    </row>
    <row r="46" spans="1:11" s="1" customFormat="1" ht="21" customHeight="1" x14ac:dyDescent="0.25">
      <c r="A46" s="38"/>
      <c r="B46" s="42" t="s">
        <v>88</v>
      </c>
      <c r="C46" s="31">
        <f>+C47+C48</f>
        <v>13400</v>
      </c>
      <c r="D46" s="16">
        <f>+D47+D48</f>
        <v>6006.1704609999997</v>
      </c>
      <c r="E46" s="15">
        <f t="shared" si="0"/>
        <v>0.44822167619402981</v>
      </c>
      <c r="F46" s="16">
        <f>+F47+F48</f>
        <v>4227.3646049999998</v>
      </c>
      <c r="G46" s="21">
        <f t="shared" si="1"/>
        <v>0.31547497052238804</v>
      </c>
      <c r="H46" s="16">
        <f>(+H47+H48)</f>
        <v>8523.3513325000004</v>
      </c>
      <c r="I46" s="15">
        <f>+H46/C46</f>
        <v>0.6360709949626866</v>
      </c>
      <c r="J46" s="16">
        <f>(+J47+J48)</f>
        <v>4462.2466666666669</v>
      </c>
      <c r="K46" s="21"/>
    </row>
    <row r="47" spans="1:11" ht="22.5" x14ac:dyDescent="0.25">
      <c r="A47" s="37" t="s">
        <v>72</v>
      </c>
      <c r="B47" s="41" t="s">
        <v>125</v>
      </c>
      <c r="C47" s="30">
        <v>2400</v>
      </c>
      <c r="D47" s="19">
        <v>1236.512602</v>
      </c>
      <c r="E47" s="20">
        <f t="shared" si="0"/>
        <v>0.51521358416666663</v>
      </c>
      <c r="F47" s="19">
        <v>821.68370700000003</v>
      </c>
      <c r="G47" s="22">
        <f t="shared" si="1"/>
        <v>0.34236821125</v>
      </c>
      <c r="H47" s="19">
        <v>2180</v>
      </c>
      <c r="I47" s="20">
        <v>0.90833333333333333</v>
      </c>
      <c r="J47" s="19">
        <v>650</v>
      </c>
      <c r="K47" s="22">
        <v>0.27083333333333331</v>
      </c>
    </row>
    <row r="48" spans="1:11" s="1" customFormat="1" ht="22.5" x14ac:dyDescent="0.25">
      <c r="A48" s="35"/>
      <c r="B48" s="40" t="s">
        <v>126</v>
      </c>
      <c r="C48" s="28">
        <f>+C49</f>
        <v>11000</v>
      </c>
      <c r="D48" s="17">
        <f>+D49</f>
        <v>4769.6578589999999</v>
      </c>
      <c r="E48" s="18">
        <f t="shared" si="0"/>
        <v>0.43360525990909088</v>
      </c>
      <c r="F48" s="17">
        <f>+F49</f>
        <v>3405.6808980000001</v>
      </c>
      <c r="G48" s="29">
        <f t="shared" si="1"/>
        <v>0.30960735436363634</v>
      </c>
      <c r="H48" s="17">
        <f>(+H49)</f>
        <v>6343.3513325000004</v>
      </c>
      <c r="I48" s="18"/>
      <c r="J48" s="17">
        <f>(+J49)</f>
        <v>3812.2466666666669</v>
      </c>
      <c r="K48" s="29"/>
    </row>
    <row r="49" spans="1:11" ht="22.5" x14ac:dyDescent="0.25">
      <c r="A49" s="37" t="s">
        <v>69</v>
      </c>
      <c r="B49" s="41" t="s">
        <v>127</v>
      </c>
      <c r="C49" s="30">
        <v>11000</v>
      </c>
      <c r="D49" s="19">
        <v>4769.6578589999999</v>
      </c>
      <c r="E49" s="20">
        <f t="shared" si="0"/>
        <v>0.43360525990909088</v>
      </c>
      <c r="F49" s="19">
        <v>3405.6808980000001</v>
      </c>
      <c r="G49" s="22">
        <f t="shared" si="1"/>
        <v>0.30960735436363634</v>
      </c>
      <c r="H49" s="19">
        <v>6343.3513325000004</v>
      </c>
      <c r="I49" s="20">
        <v>0.57666830295454541</v>
      </c>
      <c r="J49" s="19">
        <v>3812.2466666666669</v>
      </c>
      <c r="K49" s="22">
        <v>0.34656787878787881</v>
      </c>
    </row>
    <row r="50" spans="1:11" s="14" customFormat="1" ht="22.5" customHeight="1" thickBot="1" x14ac:dyDescent="0.3">
      <c r="A50" s="39"/>
      <c r="B50" s="69" t="s">
        <v>77</v>
      </c>
      <c r="C50" s="32">
        <f>+C46+C44+C36+C6</f>
        <v>627373</v>
      </c>
      <c r="D50" s="23">
        <f>+D46+D44+D36+D6</f>
        <v>295805.05315637996</v>
      </c>
      <c r="E50" s="12">
        <f t="shared" si="0"/>
        <v>0.47149790181659068</v>
      </c>
      <c r="F50" s="23">
        <f>+F46+F44+F36+F6</f>
        <v>57219.946563379999</v>
      </c>
      <c r="G50" s="13">
        <f t="shared" si="1"/>
        <v>9.1205624984466979E-2</v>
      </c>
      <c r="H50" s="23">
        <f>+H46+H44+H36+H6</f>
        <v>283443.37199650001</v>
      </c>
      <c r="I50" s="12">
        <f>+H50/C50</f>
        <v>0.45179402364542309</v>
      </c>
      <c r="J50" s="23">
        <f>+J46+J44+J36+J6</f>
        <v>64463.50242888667</v>
      </c>
      <c r="K50" s="13">
        <v>0.10275147707804873</v>
      </c>
    </row>
    <row r="51" spans="1:11" ht="12" thickTop="1" x14ac:dyDescent="0.25"/>
  </sheetData>
  <mergeCells count="6">
    <mergeCell ref="A1:K1"/>
    <mergeCell ref="A4:A5"/>
    <mergeCell ref="B4:B5"/>
    <mergeCell ref="C4:G4"/>
    <mergeCell ref="H4:K4"/>
    <mergeCell ref="A2:K2"/>
  </mergeCells>
  <printOptions horizontalCentered="1" verticalCentered="1"/>
  <pageMargins left="0.31496062992125984" right="0.31496062992125984" top="0.55118110236220474" bottom="0.55118110236220474" header="0.31496062992125984" footer="0.31496062992125984"/>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44"/>
  <sheetViews>
    <sheetView workbookViewId="0">
      <pane xSplit="1" ySplit="6" topLeftCell="B7" activePane="bottomRight" state="frozen"/>
      <selection pane="topRight" activeCell="D1" sqref="D1"/>
      <selection pane="bottomLeft" activeCell="A6" sqref="A6"/>
      <selection pane="bottomRight" activeCell="O28" sqref="O28"/>
    </sheetView>
  </sheetViews>
  <sheetFormatPr baseColWidth="10" defaultRowHeight="11.25" x14ac:dyDescent="0.25"/>
  <cols>
    <col min="1" max="1" width="30.42578125" style="67" customWidth="1"/>
    <col min="2" max="2" width="11.140625" style="11" bestFit="1" customWidth="1"/>
    <col min="3" max="3" width="11.5703125" style="11" bestFit="1" customWidth="1"/>
    <col min="4" max="4" width="5.140625" style="10" bestFit="1" customWidth="1"/>
    <col min="5" max="5" width="11" style="11" bestFit="1" customWidth="1"/>
    <col min="6" max="6" width="5.140625" style="10" bestFit="1" customWidth="1"/>
    <col min="7" max="7" width="11.5703125" style="11" bestFit="1" customWidth="1"/>
    <col min="8" max="8" width="6" style="10" bestFit="1" customWidth="1"/>
    <col min="9" max="9" width="11" style="11" bestFit="1" customWidth="1"/>
    <col min="10" max="10" width="5.140625" style="10" bestFit="1" customWidth="1"/>
    <col min="11" max="16384" width="11.42578125" style="9"/>
  </cols>
  <sheetData>
    <row r="1" spans="1:10" ht="15" x14ac:dyDescent="0.25">
      <c r="A1" s="151" t="s">
        <v>131</v>
      </c>
      <c r="B1" s="151"/>
      <c r="C1" s="151"/>
      <c r="D1" s="151"/>
      <c r="E1" s="151"/>
      <c r="F1" s="151"/>
      <c r="G1" s="151"/>
      <c r="H1" s="151"/>
      <c r="I1" s="151"/>
      <c r="J1" s="151"/>
    </row>
    <row r="2" spans="1:10" ht="15" x14ac:dyDescent="0.25">
      <c r="A2" s="150" t="s">
        <v>277</v>
      </c>
      <c r="B2" s="150"/>
      <c r="C2" s="150"/>
      <c r="D2" s="150"/>
      <c r="E2" s="150"/>
      <c r="F2" s="150"/>
      <c r="G2" s="150"/>
      <c r="H2" s="150"/>
      <c r="I2" s="150"/>
      <c r="J2" s="150"/>
    </row>
    <row r="3" spans="1:10" ht="12" thickBot="1" x14ac:dyDescent="0.3"/>
    <row r="4" spans="1:10" s="4" customFormat="1" ht="33.75" customHeight="1" thickTop="1" thickBot="1" x14ac:dyDescent="0.3">
      <c r="A4" s="130" t="s">
        <v>0</v>
      </c>
      <c r="B4" s="132" t="s">
        <v>90</v>
      </c>
      <c r="C4" s="132"/>
      <c r="D4" s="132"/>
      <c r="E4" s="132"/>
      <c r="F4" s="132"/>
      <c r="G4" s="131" t="s">
        <v>83</v>
      </c>
      <c r="H4" s="132"/>
      <c r="I4" s="132"/>
      <c r="J4" s="132"/>
    </row>
    <row r="5" spans="1:10" s="4" customFormat="1" ht="24" thickTop="1" thickBot="1" x14ac:dyDescent="0.3">
      <c r="A5" s="130"/>
      <c r="B5" s="2" t="s">
        <v>91</v>
      </c>
      <c r="C5" s="2" t="s">
        <v>79</v>
      </c>
      <c r="D5" s="3" t="s">
        <v>80</v>
      </c>
      <c r="E5" s="2" t="s">
        <v>81</v>
      </c>
      <c r="F5" s="3" t="s">
        <v>80</v>
      </c>
      <c r="G5" s="24" t="s">
        <v>79</v>
      </c>
      <c r="H5" s="3" t="s">
        <v>80</v>
      </c>
      <c r="I5" s="2" t="s">
        <v>81</v>
      </c>
      <c r="J5" s="3" t="s">
        <v>80</v>
      </c>
    </row>
    <row r="6" spans="1:10" s="1" customFormat="1" ht="33" customHeight="1" thickTop="1" x14ac:dyDescent="0.25">
      <c r="A6" s="43" t="s">
        <v>128</v>
      </c>
      <c r="B6" s="27">
        <f>SUM(B7:B29)</f>
        <v>515321.79312599998</v>
      </c>
      <c r="C6" s="5">
        <f>SUM(C7:C29)</f>
        <v>244838.49233138</v>
      </c>
      <c r="D6" s="6">
        <f t="shared" ref="D6:D42" si="0">+C6/B6</f>
        <v>0.47511767520283232</v>
      </c>
      <c r="E6" s="5">
        <f>SUM(E7:E29)</f>
        <v>30311.386212000001</v>
      </c>
      <c r="F6" s="7">
        <f t="shared" ref="F6:F42" si="1">+E6/B6</f>
        <v>5.8820307264957149E-2</v>
      </c>
      <c r="G6" s="8">
        <f>SUM(G7:G29)</f>
        <v>225709.52386000002</v>
      </c>
      <c r="H6" s="6"/>
      <c r="I6" s="5">
        <f>SUM(I7:I29)</f>
        <v>31153.636548220002</v>
      </c>
      <c r="J6" s="7"/>
    </row>
    <row r="7" spans="1:10" ht="33.75" x14ac:dyDescent="0.25">
      <c r="A7" s="44" t="s">
        <v>97</v>
      </c>
      <c r="B7" s="30">
        <v>23695.333105999998</v>
      </c>
      <c r="C7" s="19">
        <v>12335.059052000001</v>
      </c>
      <c r="D7" s="20">
        <f t="shared" si="0"/>
        <v>0.52056913472453303</v>
      </c>
      <c r="E7" s="19">
        <v>4.3761640000000002</v>
      </c>
      <c r="F7" s="22">
        <f t="shared" si="1"/>
        <v>1.8468463728378196E-4</v>
      </c>
      <c r="G7" s="25">
        <v>12335.059052000001</v>
      </c>
      <c r="H7" s="20">
        <v>0.52056913472453292</v>
      </c>
      <c r="I7" s="19">
        <v>0</v>
      </c>
      <c r="J7" s="22">
        <v>0</v>
      </c>
    </row>
    <row r="8" spans="1:10" ht="33.75" x14ac:dyDescent="0.25">
      <c r="A8" s="44" t="s">
        <v>7</v>
      </c>
      <c r="B8" s="30">
        <v>4500</v>
      </c>
      <c r="C8" s="19">
        <v>844.07691221000005</v>
      </c>
      <c r="D8" s="20">
        <f t="shared" si="0"/>
        <v>0.1875726471577778</v>
      </c>
      <c r="E8" s="19">
        <v>4.4972500000000002</v>
      </c>
      <c r="F8" s="22">
        <f t="shared" si="1"/>
        <v>9.9938888888888885E-4</v>
      </c>
      <c r="G8" s="25">
        <v>0</v>
      </c>
      <c r="H8" s="20">
        <v>0</v>
      </c>
      <c r="I8" s="19">
        <v>0</v>
      </c>
      <c r="J8" s="22">
        <v>0</v>
      </c>
    </row>
    <row r="9" spans="1:10" ht="34.5" customHeight="1" x14ac:dyDescent="0.25">
      <c r="A9" s="44" t="s">
        <v>100</v>
      </c>
      <c r="B9" s="30">
        <v>4987</v>
      </c>
      <c r="C9" s="19">
        <v>131.10945000000001</v>
      </c>
      <c r="D9" s="20">
        <f t="shared" si="0"/>
        <v>2.6290244636053742E-2</v>
      </c>
      <c r="E9" s="19">
        <v>60</v>
      </c>
      <c r="F9" s="22">
        <f t="shared" si="1"/>
        <v>1.20312813314618E-2</v>
      </c>
      <c r="G9" s="25">
        <v>0</v>
      </c>
      <c r="H9" s="20">
        <v>0</v>
      </c>
      <c r="I9" s="19">
        <v>0</v>
      </c>
      <c r="J9" s="22">
        <v>0</v>
      </c>
    </row>
    <row r="10" spans="1:10" ht="30" customHeight="1" x14ac:dyDescent="0.25">
      <c r="A10" s="44" t="s">
        <v>101</v>
      </c>
      <c r="B10" s="30">
        <v>12000</v>
      </c>
      <c r="C10" s="19">
        <v>0</v>
      </c>
      <c r="D10" s="20">
        <f t="shared" si="0"/>
        <v>0</v>
      </c>
      <c r="E10" s="19">
        <v>0</v>
      </c>
      <c r="F10" s="22">
        <f t="shared" si="1"/>
        <v>0</v>
      </c>
      <c r="G10" s="25">
        <v>0</v>
      </c>
      <c r="H10" s="20">
        <v>0</v>
      </c>
      <c r="I10" s="19">
        <v>0</v>
      </c>
      <c r="J10" s="22">
        <v>0</v>
      </c>
    </row>
    <row r="11" spans="1:10" ht="31.5" customHeight="1" x14ac:dyDescent="0.25">
      <c r="A11" s="44" t="s">
        <v>102</v>
      </c>
      <c r="B11" s="30">
        <v>3750</v>
      </c>
      <c r="C11" s="19">
        <v>2203.0399739999998</v>
      </c>
      <c r="D11" s="20">
        <f t="shared" si="0"/>
        <v>0.58747732639999994</v>
      </c>
      <c r="E11" s="19">
        <v>52.496963999999998</v>
      </c>
      <c r="F11" s="22">
        <f t="shared" si="1"/>
        <v>1.39991904E-2</v>
      </c>
      <c r="G11" s="25">
        <v>3250.1240299999999</v>
      </c>
      <c r="H11" s="20">
        <v>0.86669974133333338</v>
      </c>
      <c r="I11" s="19">
        <v>1099.5810200000001</v>
      </c>
      <c r="J11" s="22">
        <v>0.29322160533333336</v>
      </c>
    </row>
    <row r="12" spans="1:10" ht="33.75" x14ac:dyDescent="0.25">
      <c r="A12" s="44" t="s">
        <v>110</v>
      </c>
      <c r="B12" s="30">
        <v>4365.0690199999999</v>
      </c>
      <c r="C12" s="19">
        <v>2357.247331</v>
      </c>
      <c r="D12" s="20">
        <f t="shared" si="0"/>
        <v>0.54002521385102864</v>
      </c>
      <c r="E12" s="19">
        <v>1547.8888870000001</v>
      </c>
      <c r="F12" s="22">
        <f t="shared" si="1"/>
        <v>0.35460811270287773</v>
      </c>
      <c r="G12" s="25">
        <v>2304.4862309999999</v>
      </c>
      <c r="H12" s="20">
        <v>0.5279380968413645</v>
      </c>
      <c r="I12" s="19">
        <v>1276.0503960000001</v>
      </c>
      <c r="J12" s="22">
        <v>0.29233223808222852</v>
      </c>
    </row>
    <row r="13" spans="1:10" ht="33.75" x14ac:dyDescent="0.25">
      <c r="A13" s="44" t="s">
        <v>103</v>
      </c>
      <c r="B13" s="30">
        <v>5200</v>
      </c>
      <c r="C13" s="19">
        <v>2862.8814619999998</v>
      </c>
      <c r="D13" s="20">
        <f t="shared" si="0"/>
        <v>0.55055412730769226</v>
      </c>
      <c r="E13" s="19">
        <v>287.00034399999998</v>
      </c>
      <c r="F13" s="22">
        <f t="shared" si="1"/>
        <v>5.5192373846153844E-2</v>
      </c>
      <c r="G13" s="25">
        <v>5016.6138010000004</v>
      </c>
      <c r="H13" s="20">
        <v>0.96473342326923073</v>
      </c>
      <c r="I13" s="19">
        <v>278.55345</v>
      </c>
      <c r="J13" s="22">
        <v>5.3567971153846157E-2</v>
      </c>
    </row>
    <row r="14" spans="1:10" ht="33.75" x14ac:dyDescent="0.25">
      <c r="A14" s="44" t="s">
        <v>104</v>
      </c>
      <c r="B14" s="30">
        <v>19320</v>
      </c>
      <c r="C14" s="19">
        <v>10137.517787000001</v>
      </c>
      <c r="D14" s="20">
        <f t="shared" si="0"/>
        <v>0.524716241563147</v>
      </c>
      <c r="E14" s="19">
        <v>2934.9313390000002</v>
      </c>
      <c r="F14" s="22">
        <f t="shared" si="1"/>
        <v>0.15191155998964803</v>
      </c>
      <c r="G14" s="25">
        <v>11394.533828</v>
      </c>
      <c r="H14" s="20">
        <v>0.58977918364389237</v>
      </c>
      <c r="I14" s="19">
        <v>5766.2338280000004</v>
      </c>
      <c r="J14" s="22">
        <v>0.29845930786749481</v>
      </c>
    </row>
    <row r="15" spans="1:10" ht="33.75" x14ac:dyDescent="0.25">
      <c r="A15" s="44" t="s">
        <v>105</v>
      </c>
      <c r="B15" s="30">
        <v>9699.3909999999996</v>
      </c>
      <c r="C15" s="19">
        <v>4430.7538409999997</v>
      </c>
      <c r="D15" s="20">
        <f t="shared" si="0"/>
        <v>0.45680742646625955</v>
      </c>
      <c r="E15" s="19">
        <v>0</v>
      </c>
      <c r="F15" s="22">
        <f t="shared" si="1"/>
        <v>0</v>
      </c>
      <c r="G15" s="25">
        <v>4363.5038409999997</v>
      </c>
      <c r="H15" s="20">
        <v>0.44987400147081397</v>
      </c>
      <c r="I15" s="19">
        <v>2181.751921</v>
      </c>
      <c r="J15" s="22">
        <v>0.22493700078695664</v>
      </c>
    </row>
    <row r="16" spans="1:10" ht="33.75" x14ac:dyDescent="0.25">
      <c r="A16" s="44" t="s">
        <v>94</v>
      </c>
      <c r="B16" s="30">
        <v>6000</v>
      </c>
      <c r="C16" s="19">
        <v>2439.92160556</v>
      </c>
      <c r="D16" s="20">
        <f t="shared" si="0"/>
        <v>0.40665360092666669</v>
      </c>
      <c r="E16" s="19">
        <v>234.044667</v>
      </c>
      <c r="F16" s="22">
        <f t="shared" si="1"/>
        <v>3.9007444500000002E-2</v>
      </c>
      <c r="G16" s="25">
        <v>0</v>
      </c>
      <c r="H16" s="20">
        <v>0</v>
      </c>
      <c r="I16" s="19">
        <v>0</v>
      </c>
      <c r="J16" s="22">
        <v>0</v>
      </c>
    </row>
    <row r="17" spans="1:10" ht="25.5" customHeight="1" x14ac:dyDescent="0.25">
      <c r="A17" s="44" t="s">
        <v>95</v>
      </c>
      <c r="B17" s="30">
        <v>96000</v>
      </c>
      <c r="C17" s="19">
        <v>43667.208313390001</v>
      </c>
      <c r="D17" s="20">
        <f t="shared" si="0"/>
        <v>0.45486675326447917</v>
      </c>
      <c r="E17" s="19">
        <v>3226.9152279999998</v>
      </c>
      <c r="F17" s="22">
        <f t="shared" si="1"/>
        <v>3.3613700291666666E-2</v>
      </c>
      <c r="G17" s="25">
        <v>33764.885791000001</v>
      </c>
      <c r="H17" s="20">
        <v>0.35171756032291668</v>
      </c>
      <c r="I17" s="19">
        <v>7125.7718070000001</v>
      </c>
      <c r="J17" s="22">
        <v>7.422678965625E-2</v>
      </c>
    </row>
    <row r="18" spans="1:10" ht="24.75" customHeight="1" x14ac:dyDescent="0.25">
      <c r="A18" s="44" t="s">
        <v>125</v>
      </c>
      <c r="B18" s="30">
        <v>2400</v>
      </c>
      <c r="C18" s="19">
        <v>1236.512602</v>
      </c>
      <c r="D18" s="20">
        <f t="shared" si="0"/>
        <v>0.51521358416666663</v>
      </c>
      <c r="E18" s="19">
        <v>821.68370700000003</v>
      </c>
      <c r="F18" s="22">
        <f t="shared" si="1"/>
        <v>0.34236821125</v>
      </c>
      <c r="G18" s="25">
        <v>2180</v>
      </c>
      <c r="H18" s="20">
        <v>0.90833333333333333</v>
      </c>
      <c r="I18" s="19">
        <v>650</v>
      </c>
      <c r="J18" s="22">
        <v>0.27083333333333331</v>
      </c>
    </row>
    <row r="19" spans="1:10" ht="33.75" x14ac:dyDescent="0.25">
      <c r="A19" s="44" t="s">
        <v>117</v>
      </c>
      <c r="B19" s="30">
        <v>8000</v>
      </c>
      <c r="C19" s="19">
        <v>69.335671000000005</v>
      </c>
      <c r="D19" s="20">
        <f t="shared" si="0"/>
        <v>8.6669588750000002E-3</v>
      </c>
      <c r="E19" s="19">
        <v>9.6678350000000002</v>
      </c>
      <c r="F19" s="22">
        <f t="shared" si="1"/>
        <v>1.208479375E-3</v>
      </c>
      <c r="G19" s="25">
        <v>0</v>
      </c>
      <c r="H19" s="20">
        <v>0</v>
      </c>
      <c r="I19" s="19">
        <v>0</v>
      </c>
      <c r="J19" s="22">
        <v>0</v>
      </c>
    </row>
    <row r="20" spans="1:10" ht="45" x14ac:dyDescent="0.25">
      <c r="A20" s="44" t="s">
        <v>106</v>
      </c>
      <c r="B20" s="30">
        <v>700</v>
      </c>
      <c r="C20" s="19">
        <v>0</v>
      </c>
      <c r="D20" s="20">
        <f t="shared" si="0"/>
        <v>0</v>
      </c>
      <c r="E20" s="19">
        <v>0</v>
      </c>
      <c r="F20" s="22">
        <f t="shared" si="1"/>
        <v>0</v>
      </c>
      <c r="G20" s="25">
        <v>700</v>
      </c>
      <c r="H20" s="20">
        <v>1</v>
      </c>
      <c r="I20" s="19">
        <v>210</v>
      </c>
      <c r="J20" s="22">
        <v>0.3</v>
      </c>
    </row>
    <row r="21" spans="1:10" ht="33.75" x14ac:dyDescent="0.25">
      <c r="A21" s="44" t="s">
        <v>13</v>
      </c>
      <c r="B21" s="30">
        <v>20000</v>
      </c>
      <c r="C21" s="19">
        <v>10375.083666909999</v>
      </c>
      <c r="D21" s="20">
        <f t="shared" si="0"/>
        <v>0.51875418334549994</v>
      </c>
      <c r="E21" s="19">
        <v>1208.334249</v>
      </c>
      <c r="F21" s="22">
        <f t="shared" si="1"/>
        <v>6.041671245E-2</v>
      </c>
      <c r="G21" s="25">
        <v>1424.347814</v>
      </c>
      <c r="H21" s="20">
        <v>7.1217390699999994E-2</v>
      </c>
      <c r="I21" s="19">
        <v>569.73912600000006</v>
      </c>
      <c r="J21" s="22">
        <v>2.8486956300000001E-2</v>
      </c>
    </row>
    <row r="22" spans="1:10" ht="33.75" x14ac:dyDescent="0.25">
      <c r="A22" s="44" t="s">
        <v>107</v>
      </c>
      <c r="B22" s="30">
        <v>25200</v>
      </c>
      <c r="C22" s="19">
        <v>14876.174166999999</v>
      </c>
      <c r="D22" s="20">
        <f t="shared" si="0"/>
        <v>0.59032437170634922</v>
      </c>
      <c r="E22" s="19">
        <v>2072.0601940000001</v>
      </c>
      <c r="F22" s="22">
        <f t="shared" si="1"/>
        <v>8.2224610873015885E-2</v>
      </c>
      <c r="G22" s="25">
        <v>14876.174166999999</v>
      </c>
      <c r="H22" s="20">
        <v>0.59032437170634922</v>
      </c>
      <c r="I22" s="19">
        <v>0</v>
      </c>
      <c r="J22" s="22">
        <v>0</v>
      </c>
    </row>
    <row r="23" spans="1:10" ht="45" x14ac:dyDescent="0.25">
      <c r="A23" s="44" t="s">
        <v>15</v>
      </c>
      <c r="B23" s="30">
        <v>10000</v>
      </c>
      <c r="C23" s="19">
        <v>0</v>
      </c>
      <c r="D23" s="20">
        <f t="shared" si="0"/>
        <v>0</v>
      </c>
      <c r="E23" s="19">
        <v>0</v>
      </c>
      <c r="F23" s="22">
        <f t="shared" si="1"/>
        <v>0</v>
      </c>
      <c r="G23" s="25">
        <v>0</v>
      </c>
      <c r="H23" s="20">
        <v>0</v>
      </c>
      <c r="I23" s="19">
        <v>0</v>
      </c>
      <c r="J23" s="22">
        <v>0</v>
      </c>
    </row>
    <row r="24" spans="1:10" ht="22.5" x14ac:dyDescent="0.25">
      <c r="A24" s="44" t="s">
        <v>98</v>
      </c>
      <c r="B24" s="30">
        <v>12000</v>
      </c>
      <c r="C24" s="19">
        <v>8063.598567</v>
      </c>
      <c r="D24" s="20">
        <f t="shared" si="0"/>
        <v>0.67196654725000005</v>
      </c>
      <c r="E24" s="19">
        <v>0</v>
      </c>
      <c r="F24" s="22">
        <f t="shared" si="1"/>
        <v>0</v>
      </c>
      <c r="G24" s="25">
        <v>8063.598567</v>
      </c>
      <c r="H24" s="20">
        <v>0.67196654725000005</v>
      </c>
      <c r="I24" s="19">
        <v>0</v>
      </c>
      <c r="J24" s="22">
        <v>0</v>
      </c>
    </row>
    <row r="25" spans="1:10" ht="22.5" x14ac:dyDescent="0.25">
      <c r="A25" s="44" t="s">
        <v>92</v>
      </c>
      <c r="B25" s="30">
        <v>209737</v>
      </c>
      <c r="C25" s="19">
        <v>116280.24373607001</v>
      </c>
      <c r="D25" s="20">
        <f t="shared" si="0"/>
        <v>0.55440977860878149</v>
      </c>
      <c r="E25" s="19">
        <v>12620.200298</v>
      </c>
      <c r="F25" s="22">
        <f t="shared" si="1"/>
        <v>6.0171549597829659E-2</v>
      </c>
      <c r="G25" s="25">
        <v>110222.925691</v>
      </c>
      <c r="H25" s="20">
        <v>0.52552923752604452</v>
      </c>
      <c r="I25" s="19">
        <v>6192.4160760000004</v>
      </c>
      <c r="J25" s="22">
        <v>2.9524671736508103E-2</v>
      </c>
    </row>
    <row r="26" spans="1:10" ht="33.75" x14ac:dyDescent="0.25">
      <c r="A26" s="44" t="s">
        <v>99</v>
      </c>
      <c r="B26" s="30">
        <v>7860</v>
      </c>
      <c r="C26" s="19">
        <v>4502.2737800000004</v>
      </c>
      <c r="D26" s="20">
        <f t="shared" si="0"/>
        <v>0.57280836895674303</v>
      </c>
      <c r="E26" s="19">
        <v>2032.6019839999999</v>
      </c>
      <c r="F26" s="22">
        <f t="shared" si="1"/>
        <v>0.25860076132315518</v>
      </c>
      <c r="G26" s="25">
        <v>5487.0072129999999</v>
      </c>
      <c r="H26" s="20">
        <v>0.6980925207379135</v>
      </c>
      <c r="I26" s="19">
        <v>2067.7108440000002</v>
      </c>
      <c r="J26" s="22">
        <v>0.26306753740458017</v>
      </c>
    </row>
    <row r="27" spans="1:10" ht="33.75" x14ac:dyDescent="0.25">
      <c r="A27" s="44" t="s">
        <v>108</v>
      </c>
      <c r="B27" s="30">
        <v>9000</v>
      </c>
      <c r="C27" s="19">
        <v>2412.180398</v>
      </c>
      <c r="D27" s="20">
        <f t="shared" si="0"/>
        <v>0.2680200442222222</v>
      </c>
      <c r="E27" s="19">
        <v>826.57507899999996</v>
      </c>
      <c r="F27" s="22">
        <f t="shared" si="1"/>
        <v>9.1841675444444437E-2</v>
      </c>
      <c r="G27" s="25">
        <v>6686.2638340000003</v>
      </c>
      <c r="H27" s="20">
        <v>0.65519488819206273</v>
      </c>
      <c r="I27" s="19">
        <v>2708.0166872199998</v>
      </c>
      <c r="J27" s="22">
        <v>0.26536175278980889</v>
      </c>
    </row>
    <row r="28" spans="1:10" ht="33.75" x14ac:dyDescent="0.25">
      <c r="A28" s="44" t="s">
        <v>109</v>
      </c>
      <c r="B28" s="30">
        <v>10205</v>
      </c>
      <c r="C28" s="19">
        <v>5449.3066952399995</v>
      </c>
      <c r="D28" s="20">
        <f t="shared" si="0"/>
        <v>0.53398399757373827</v>
      </c>
      <c r="E28" s="19">
        <v>2368.1120230000001</v>
      </c>
      <c r="F28" s="22">
        <f t="shared" si="1"/>
        <v>0.23205409338559532</v>
      </c>
      <c r="G28" s="25">
        <v>3640</v>
      </c>
      <c r="H28" s="20">
        <v>0.40444444444444444</v>
      </c>
      <c r="I28" s="19">
        <v>1027.811393</v>
      </c>
      <c r="J28" s="22">
        <v>0.11420126588888889</v>
      </c>
    </row>
    <row r="29" spans="1:10" ht="45" x14ac:dyDescent="0.25">
      <c r="A29" s="44" t="s">
        <v>93</v>
      </c>
      <c r="B29" s="30">
        <v>10703</v>
      </c>
      <c r="C29" s="19">
        <v>164.96732</v>
      </c>
      <c r="D29" s="20">
        <f t="shared" si="0"/>
        <v>1.5413185088293003E-2</v>
      </c>
      <c r="E29" s="19">
        <v>0</v>
      </c>
      <c r="F29" s="22">
        <f t="shared" si="1"/>
        <v>0</v>
      </c>
      <c r="G29" s="25">
        <v>0</v>
      </c>
      <c r="H29" s="20">
        <v>0</v>
      </c>
      <c r="I29" s="19">
        <v>0</v>
      </c>
      <c r="J29" s="22">
        <v>0</v>
      </c>
    </row>
    <row r="30" spans="1:10" s="1" customFormat="1" ht="29.25" customHeight="1" x14ac:dyDescent="0.25">
      <c r="A30" s="45" t="s">
        <v>129</v>
      </c>
      <c r="B30" s="31">
        <f>SUM(B31:B36)</f>
        <v>66047.206873999996</v>
      </c>
      <c r="C30" s="16">
        <f>SUM(C31:C36)</f>
        <v>30385.040496999998</v>
      </c>
      <c r="D30" s="15">
        <f t="shared" si="0"/>
        <v>0.46005034785144427</v>
      </c>
      <c r="E30" s="16">
        <f>SUM(E31:E36)</f>
        <v>17915.975433</v>
      </c>
      <c r="F30" s="21">
        <f t="shared" si="1"/>
        <v>0.27126015286579463</v>
      </c>
      <c r="G30" s="26">
        <f>SUM(G31:G36)</f>
        <v>30566.460685999999</v>
      </c>
      <c r="H30" s="15"/>
      <c r="I30" s="16">
        <f>SUM(I31:I36)</f>
        <v>17673.686565</v>
      </c>
      <c r="J30" s="21"/>
    </row>
    <row r="31" spans="1:10" ht="38.25" customHeight="1" x14ac:dyDescent="0.25">
      <c r="A31" s="44" t="s">
        <v>111</v>
      </c>
      <c r="B31" s="30">
        <v>10000</v>
      </c>
      <c r="C31" s="19">
        <v>4875</v>
      </c>
      <c r="D31" s="20">
        <f t="shared" si="0"/>
        <v>0.48749999999999999</v>
      </c>
      <c r="E31" s="19">
        <v>0</v>
      </c>
      <c r="F31" s="22">
        <f t="shared" si="1"/>
        <v>0</v>
      </c>
      <c r="G31" s="25">
        <v>4883.0513080000001</v>
      </c>
      <c r="H31" s="20">
        <v>0.48830513079999999</v>
      </c>
      <c r="I31" s="19">
        <v>0</v>
      </c>
      <c r="J31" s="22">
        <v>0</v>
      </c>
    </row>
    <row r="32" spans="1:10" ht="42" customHeight="1" x14ac:dyDescent="0.25">
      <c r="A32" s="44" t="s">
        <v>112</v>
      </c>
      <c r="B32" s="30">
        <v>5250</v>
      </c>
      <c r="C32" s="19">
        <v>270.96218199999998</v>
      </c>
      <c r="D32" s="20">
        <f t="shared" si="0"/>
        <v>5.1611844190476187E-2</v>
      </c>
      <c r="E32" s="19">
        <v>39.799999999999997</v>
      </c>
      <c r="F32" s="22">
        <f t="shared" si="1"/>
        <v>7.5809523809523801E-3</v>
      </c>
      <c r="G32" s="25">
        <v>0</v>
      </c>
      <c r="H32" s="20">
        <v>0</v>
      </c>
      <c r="I32" s="19">
        <v>0</v>
      </c>
      <c r="J32" s="22">
        <v>0</v>
      </c>
    </row>
    <row r="33" spans="1:10" ht="28.5" customHeight="1" x14ac:dyDescent="0.25">
      <c r="A33" s="44" t="s">
        <v>124</v>
      </c>
      <c r="B33" s="30">
        <v>1251</v>
      </c>
      <c r="C33" s="19">
        <v>494.77768600000002</v>
      </c>
      <c r="D33" s="20">
        <f t="shared" si="0"/>
        <v>0.3955057442046363</v>
      </c>
      <c r="E33" s="19">
        <v>156.545715</v>
      </c>
      <c r="F33" s="22">
        <f t="shared" si="1"/>
        <v>0.1251364628297362</v>
      </c>
      <c r="G33" s="25">
        <v>821</v>
      </c>
      <c r="H33" s="20">
        <v>0.65627498001598716</v>
      </c>
      <c r="I33" s="19">
        <v>270</v>
      </c>
      <c r="J33" s="22">
        <v>0.21582733812949639</v>
      </c>
    </row>
    <row r="34" spans="1:10" ht="55.5" customHeight="1" x14ac:dyDescent="0.25">
      <c r="A34" s="44" t="s">
        <v>113</v>
      </c>
      <c r="B34" s="30">
        <v>44089.206874000003</v>
      </c>
      <c r="C34" s="19">
        <v>24639.098678999999</v>
      </c>
      <c r="D34" s="20">
        <f t="shared" si="0"/>
        <v>0.55884649386900187</v>
      </c>
      <c r="E34" s="19">
        <v>17719.629718</v>
      </c>
      <c r="F34" s="22">
        <f t="shared" si="1"/>
        <v>0.40190402536929065</v>
      </c>
      <c r="G34" s="25">
        <v>24862.409378</v>
      </c>
      <c r="H34" s="20">
        <v>0.56391146815257631</v>
      </c>
      <c r="I34" s="19">
        <v>17403.686565</v>
      </c>
      <c r="J34" s="22">
        <v>0.39473802771587596</v>
      </c>
    </row>
    <row r="35" spans="1:10" ht="39" customHeight="1" x14ac:dyDescent="0.25">
      <c r="A35" s="44" t="s">
        <v>114</v>
      </c>
      <c r="B35" s="30">
        <v>3000</v>
      </c>
      <c r="C35" s="19">
        <v>105.20195</v>
      </c>
      <c r="D35" s="20">
        <f t="shared" si="0"/>
        <v>3.5067316666666667E-2</v>
      </c>
      <c r="E35" s="19">
        <v>0</v>
      </c>
      <c r="F35" s="22">
        <f t="shared" si="1"/>
        <v>0</v>
      </c>
      <c r="G35" s="25">
        <v>0</v>
      </c>
      <c r="H35" s="20">
        <v>0</v>
      </c>
      <c r="I35" s="19">
        <v>0</v>
      </c>
      <c r="J35" s="22">
        <v>0</v>
      </c>
    </row>
    <row r="36" spans="1:10" ht="27" customHeight="1" x14ac:dyDescent="0.25">
      <c r="A36" s="44" t="s">
        <v>115</v>
      </c>
      <c r="B36" s="30">
        <v>2457</v>
      </c>
      <c r="C36" s="19">
        <v>0</v>
      </c>
      <c r="D36" s="20">
        <f t="shared" si="0"/>
        <v>0</v>
      </c>
      <c r="E36" s="19">
        <v>0</v>
      </c>
      <c r="F36" s="22">
        <f t="shared" si="1"/>
        <v>0</v>
      </c>
      <c r="G36" s="25">
        <v>0</v>
      </c>
      <c r="H36" s="20">
        <v>0</v>
      </c>
      <c r="I36" s="19">
        <v>0</v>
      </c>
      <c r="J36" s="22">
        <v>0</v>
      </c>
    </row>
    <row r="37" spans="1:10" s="1" customFormat="1" ht="30.75" customHeight="1" x14ac:dyDescent="0.25">
      <c r="A37" s="45" t="s">
        <v>130</v>
      </c>
      <c r="B37" s="31">
        <f>SUM(B38:B42)</f>
        <v>46004</v>
      </c>
      <c r="C37" s="16">
        <f>SUM(C38:C42)</f>
        <v>20581.520327999999</v>
      </c>
      <c r="D37" s="15">
        <f t="shared" si="0"/>
        <v>0.44738545187375006</v>
      </c>
      <c r="E37" s="16">
        <f>SUM(E38:E42)</f>
        <v>8992.5849183800001</v>
      </c>
      <c r="F37" s="21">
        <f t="shared" si="1"/>
        <v>0.19547397874923919</v>
      </c>
      <c r="G37" s="26">
        <f>SUM(G38:G42)</f>
        <v>27167.387450499999</v>
      </c>
      <c r="H37" s="15"/>
      <c r="I37" s="16">
        <f>SUM(I38:I42)</f>
        <v>15636.179315666668</v>
      </c>
      <c r="J37" s="21"/>
    </row>
    <row r="38" spans="1:10" ht="30.75" customHeight="1" x14ac:dyDescent="0.25">
      <c r="A38" s="44" t="s">
        <v>121</v>
      </c>
      <c r="B38" s="30">
        <v>9000</v>
      </c>
      <c r="C38" s="19">
        <v>3724.475704</v>
      </c>
      <c r="D38" s="20">
        <f t="shared" si="0"/>
        <v>0.41383063377777779</v>
      </c>
      <c r="E38" s="19">
        <v>2421.7965829999998</v>
      </c>
      <c r="F38" s="22">
        <f t="shared" si="1"/>
        <v>0.26908850922222222</v>
      </c>
      <c r="G38" s="25">
        <v>6418.3664930000004</v>
      </c>
      <c r="H38" s="20">
        <v>0.71315183255555559</v>
      </c>
      <c r="I38" s="19">
        <v>2178.7494710000001</v>
      </c>
      <c r="J38" s="22">
        <v>0.24208327455555556</v>
      </c>
    </row>
    <row r="39" spans="1:10" ht="37.5" customHeight="1" x14ac:dyDescent="0.25">
      <c r="A39" s="44" t="s">
        <v>122</v>
      </c>
      <c r="B39" s="30">
        <v>12300</v>
      </c>
      <c r="C39" s="19">
        <v>4598.6654360000002</v>
      </c>
      <c r="D39" s="20">
        <f t="shared" si="0"/>
        <v>0.37387523869918698</v>
      </c>
      <c r="E39" s="19">
        <v>1800.5636623800001</v>
      </c>
      <c r="F39" s="22">
        <f t="shared" si="1"/>
        <v>0.14638728962439027</v>
      </c>
      <c r="G39" s="25">
        <v>2199.1323149999998</v>
      </c>
      <c r="H39" s="20">
        <v>0.17879124512195121</v>
      </c>
      <c r="I39" s="19">
        <v>1678.323482</v>
      </c>
      <c r="J39" s="22">
        <v>0.13644906357723577</v>
      </c>
    </row>
    <row r="40" spans="1:10" ht="32.25" customHeight="1" x14ac:dyDescent="0.25">
      <c r="A40" s="44" t="s">
        <v>119</v>
      </c>
      <c r="B40" s="30">
        <v>3204</v>
      </c>
      <c r="C40" s="19">
        <v>2107.1840189999998</v>
      </c>
      <c r="D40" s="20">
        <f t="shared" si="0"/>
        <v>0.65767291479400747</v>
      </c>
      <c r="E40" s="19">
        <v>246.935923</v>
      </c>
      <c r="F40" s="22">
        <f t="shared" si="1"/>
        <v>7.707113701622971E-2</v>
      </c>
      <c r="G40" s="25">
        <v>3129</v>
      </c>
      <c r="H40" s="20">
        <v>0.97659176029962547</v>
      </c>
      <c r="I40" s="19">
        <v>553.6</v>
      </c>
      <c r="J40" s="22">
        <v>0.17278401997503121</v>
      </c>
    </row>
    <row r="41" spans="1:10" ht="33.75" customHeight="1" x14ac:dyDescent="0.25">
      <c r="A41" s="44" t="s">
        <v>118</v>
      </c>
      <c r="B41" s="30">
        <v>10500</v>
      </c>
      <c r="C41" s="19">
        <v>5381.5373099999997</v>
      </c>
      <c r="D41" s="20">
        <f t="shared" si="0"/>
        <v>0.51252736285714284</v>
      </c>
      <c r="E41" s="19">
        <v>1117.6078520000001</v>
      </c>
      <c r="F41" s="22">
        <f t="shared" si="1"/>
        <v>0.10643884304761905</v>
      </c>
      <c r="G41" s="25">
        <v>9077.5373099999997</v>
      </c>
      <c r="H41" s="20">
        <v>0.86452736285714282</v>
      </c>
      <c r="I41" s="19">
        <v>7413.2596960000001</v>
      </c>
      <c r="J41" s="22">
        <v>0.706024732952381</v>
      </c>
    </row>
    <row r="42" spans="1:10" ht="26.25" customHeight="1" x14ac:dyDescent="0.25">
      <c r="A42" s="44" t="s">
        <v>127</v>
      </c>
      <c r="B42" s="30">
        <v>11000</v>
      </c>
      <c r="C42" s="19">
        <v>4769.6578589999999</v>
      </c>
      <c r="D42" s="20">
        <f t="shared" si="0"/>
        <v>0.43360525990909088</v>
      </c>
      <c r="E42" s="19">
        <v>3405.6808980000001</v>
      </c>
      <c r="F42" s="22">
        <f t="shared" si="1"/>
        <v>0.30960735436363634</v>
      </c>
      <c r="G42" s="25">
        <v>6343.3513325000004</v>
      </c>
      <c r="H42" s="20">
        <v>0.57666830295454541</v>
      </c>
      <c r="I42" s="19">
        <v>3812.2466666666669</v>
      </c>
      <c r="J42" s="22">
        <v>0.34656787878787881</v>
      </c>
    </row>
    <row r="43" spans="1:10" s="14" customFormat="1" ht="27" customHeight="1" thickBot="1" x14ac:dyDescent="0.3">
      <c r="A43" s="74" t="s">
        <v>77</v>
      </c>
      <c r="B43" s="32">
        <f>+B6+B30+B37</f>
        <v>627373</v>
      </c>
      <c r="C43" s="23">
        <f>+C6+C30+C37</f>
        <v>295805.05315638002</v>
      </c>
      <c r="D43" s="12">
        <f t="shared" ref="D43" si="2">+C43/B43</f>
        <v>0.47149790181659079</v>
      </c>
      <c r="E43" s="23">
        <f>+E6+E30+E37</f>
        <v>57219.946563379999</v>
      </c>
      <c r="F43" s="13">
        <f t="shared" ref="F43" si="3">+E43/B43</f>
        <v>9.1205624984466979E-2</v>
      </c>
      <c r="G43" s="33">
        <f>+G6+G30+G37</f>
        <v>283443.37199650001</v>
      </c>
      <c r="H43" s="12">
        <f>+G43/B43</f>
        <v>0.45179402364542309</v>
      </c>
      <c r="I43" s="23">
        <f>+I6+I30+I37</f>
        <v>64463.50242888667</v>
      </c>
      <c r="J43" s="13">
        <v>0.10275147707804901</v>
      </c>
    </row>
    <row r="44" spans="1:10" ht="12" thickTop="1" x14ac:dyDescent="0.25"/>
  </sheetData>
  <mergeCells count="5">
    <mergeCell ref="A4:A5"/>
    <mergeCell ref="B4:F4"/>
    <mergeCell ref="G4:J4"/>
    <mergeCell ref="A2:J2"/>
    <mergeCell ref="A1:J1"/>
  </mergeCells>
  <pageMargins left="0.70866141732283472" right="0.70866141732283472" top="0.74803149606299213" bottom="0.74803149606299213" header="0.31496062992125984" footer="0.31496062992125984"/>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59"/>
  <sheetViews>
    <sheetView workbookViewId="0">
      <pane xSplit="1" ySplit="5" topLeftCell="B6" activePane="bottomRight" state="frozen"/>
      <selection pane="topRight" activeCell="C1" sqref="C1"/>
      <selection pane="bottomLeft" activeCell="A7" sqref="A7"/>
      <selection pane="bottomRight" activeCell="I5" sqref="I5:I6"/>
    </sheetView>
  </sheetViews>
  <sheetFormatPr baseColWidth="10" defaultRowHeight="11.25" x14ac:dyDescent="0.25"/>
  <cols>
    <col min="1" max="1" width="37.5703125" style="9" customWidth="1"/>
    <col min="2" max="2" width="14.28515625" style="47" customWidth="1"/>
    <col min="3" max="3" width="13.42578125" style="47" customWidth="1"/>
    <col min="4" max="4" width="11" style="47" bestFit="1" customWidth="1"/>
    <col min="5" max="5" width="6" style="10" bestFit="1" customWidth="1"/>
    <col min="6" max="16384" width="11.42578125" style="9"/>
  </cols>
  <sheetData>
    <row r="1" spans="1:5" s="48" customFormat="1" ht="15" x14ac:dyDescent="0.25">
      <c r="A1" s="152" t="s">
        <v>132</v>
      </c>
      <c r="B1" s="152"/>
      <c r="C1" s="152"/>
      <c r="D1" s="152"/>
      <c r="E1" s="152"/>
    </row>
    <row r="2" spans="1:5" s="48" customFormat="1" ht="15" x14ac:dyDescent="0.25">
      <c r="A2" s="152" t="s">
        <v>278</v>
      </c>
      <c r="B2" s="152"/>
      <c r="C2" s="152"/>
      <c r="D2" s="152"/>
      <c r="E2" s="152"/>
    </row>
    <row r="3" spans="1:5" s="48" customFormat="1" ht="12" thickBot="1" x14ac:dyDescent="0.3">
      <c r="B3" s="47"/>
      <c r="C3" s="47"/>
      <c r="D3" s="47"/>
      <c r="E3" s="10"/>
    </row>
    <row r="4" spans="1:5" s="49" customFormat="1" ht="17.25" customHeight="1" thickTop="1" thickBot="1" x14ac:dyDescent="0.3">
      <c r="A4" s="133" t="s">
        <v>133</v>
      </c>
      <c r="B4" s="133"/>
      <c r="C4" s="133"/>
      <c r="D4" s="134" t="s">
        <v>136</v>
      </c>
      <c r="E4" s="134"/>
    </row>
    <row r="5" spans="1:5" s="49" customFormat="1" ht="35.25" thickTop="1" thickBot="1" x14ac:dyDescent="0.3">
      <c r="A5" s="50" t="s">
        <v>134</v>
      </c>
      <c r="B5" s="2" t="s">
        <v>148</v>
      </c>
      <c r="C5" s="2" t="s">
        <v>149</v>
      </c>
      <c r="D5" s="2" t="s">
        <v>81</v>
      </c>
      <c r="E5" s="3" t="s">
        <v>135</v>
      </c>
    </row>
    <row r="6" spans="1:5" ht="24.75" customHeight="1" thickTop="1" x14ac:dyDescent="0.25">
      <c r="A6" s="62" t="s">
        <v>1</v>
      </c>
      <c r="B6" s="51">
        <v>253449.97269898999</v>
      </c>
      <c r="C6" s="51">
        <v>253449.97269898999</v>
      </c>
      <c r="D6" s="51">
        <v>83643.034182999996</v>
      </c>
      <c r="E6" s="63">
        <v>0.33001792540076025</v>
      </c>
    </row>
    <row r="7" spans="1:5" s="48" customFormat="1" ht="33.75" x14ac:dyDescent="0.25">
      <c r="A7" s="46" t="s">
        <v>7</v>
      </c>
      <c r="B7" s="55">
        <v>885.79172300000005</v>
      </c>
      <c r="C7" s="55">
        <v>885.79172300000005</v>
      </c>
      <c r="D7" s="56">
        <v>862.44358099999999</v>
      </c>
      <c r="E7" s="22">
        <v>0.97364149901861297</v>
      </c>
    </row>
    <row r="8" spans="1:5" s="48" customFormat="1" ht="22.5" x14ac:dyDescent="0.25">
      <c r="A8" s="46" t="s">
        <v>9</v>
      </c>
      <c r="B8" s="55">
        <v>192.58982599999999</v>
      </c>
      <c r="C8" s="55">
        <v>192.58982599999999</v>
      </c>
      <c r="D8" s="56">
        <v>175.136686</v>
      </c>
      <c r="E8" s="22">
        <v>0.90937662511829676</v>
      </c>
    </row>
    <row r="9" spans="1:5" s="48" customFormat="1" ht="22.5" x14ac:dyDescent="0.25">
      <c r="A9" s="46" t="s">
        <v>11</v>
      </c>
      <c r="B9" s="55">
        <v>6560.8276580000002</v>
      </c>
      <c r="C9" s="55">
        <v>6560.8276580000002</v>
      </c>
      <c r="D9" s="56">
        <v>3008.6334109999998</v>
      </c>
      <c r="E9" s="22">
        <v>0.45857528467942571</v>
      </c>
    </row>
    <row r="10" spans="1:5" s="48" customFormat="1" ht="22.5" x14ac:dyDescent="0.25">
      <c r="A10" s="46" t="s">
        <v>13</v>
      </c>
      <c r="B10" s="55">
        <v>58556.603021000003</v>
      </c>
      <c r="C10" s="55">
        <v>58556.603021000003</v>
      </c>
      <c r="D10" s="56">
        <v>6234.9089569999996</v>
      </c>
      <c r="E10" s="22">
        <v>0.10647661639053739</v>
      </c>
    </row>
    <row r="11" spans="1:5" s="48" customFormat="1" ht="22.5" x14ac:dyDescent="0.25">
      <c r="A11" s="46" t="s">
        <v>3</v>
      </c>
      <c r="B11" s="55">
        <v>133536.70871899</v>
      </c>
      <c r="C11" s="55">
        <v>133536.70871899</v>
      </c>
      <c r="D11" s="56">
        <v>42328.960321999999</v>
      </c>
      <c r="E11" s="22">
        <v>0.31698370229474193</v>
      </c>
    </row>
    <row r="12" spans="1:5" s="48" customFormat="1" ht="22.5" x14ac:dyDescent="0.25">
      <c r="A12" s="46" t="s">
        <v>3</v>
      </c>
      <c r="B12" s="55">
        <v>44251.076742999998</v>
      </c>
      <c r="C12" s="55">
        <v>44251.076742999998</v>
      </c>
      <c r="D12" s="56">
        <v>30500.732852000001</v>
      </c>
      <c r="E12" s="22">
        <v>0.68926532633637794</v>
      </c>
    </row>
    <row r="13" spans="1:5" s="48" customFormat="1" ht="33.75" x14ac:dyDescent="0.25">
      <c r="A13" s="46" t="s">
        <v>5</v>
      </c>
      <c r="B13" s="55">
        <v>9466.3750089999994</v>
      </c>
      <c r="C13" s="55">
        <v>9466.3750089999994</v>
      </c>
      <c r="D13" s="56">
        <v>532.21837400000004</v>
      </c>
      <c r="E13" s="22">
        <v>5.6221982912572355E-2</v>
      </c>
    </row>
    <row r="14" spans="1:5" ht="27" customHeight="1" x14ac:dyDescent="0.25">
      <c r="A14" s="57" t="s">
        <v>16</v>
      </c>
      <c r="B14" s="52">
        <v>40238.045771999998</v>
      </c>
      <c r="C14" s="52">
        <v>40238.045771999998</v>
      </c>
      <c r="D14" s="52">
        <v>33370.501344999997</v>
      </c>
      <c r="E14" s="59">
        <v>0.82932708844973679</v>
      </c>
    </row>
    <row r="15" spans="1:5" s="48" customFormat="1" ht="22.5" x14ac:dyDescent="0.25">
      <c r="A15" s="46" t="s">
        <v>18</v>
      </c>
      <c r="B15" s="55">
        <v>3457.2120629999999</v>
      </c>
      <c r="C15" s="55">
        <v>3457.2120629999999</v>
      </c>
      <c r="D15" s="56">
        <v>3248.7848300000001</v>
      </c>
      <c r="E15" s="22">
        <v>0.93971233780228769</v>
      </c>
    </row>
    <row r="16" spans="1:5" s="48" customFormat="1" ht="22.5" x14ac:dyDescent="0.25">
      <c r="A16" s="46" t="s">
        <v>24</v>
      </c>
      <c r="B16" s="55">
        <v>533.44555600000001</v>
      </c>
      <c r="C16" s="55">
        <v>533.44555600000001</v>
      </c>
      <c r="D16" s="56">
        <v>531.46031500000004</v>
      </c>
      <c r="E16" s="22">
        <v>0.99627845620294186</v>
      </c>
    </row>
    <row r="17" spans="1:5" s="48" customFormat="1" ht="22.5" x14ac:dyDescent="0.25">
      <c r="A17" s="46" t="s">
        <v>26</v>
      </c>
      <c r="B17" s="55">
        <v>810.36864300000002</v>
      </c>
      <c r="C17" s="55">
        <v>810.36864300000002</v>
      </c>
      <c r="D17" s="56">
        <v>810.36864300000002</v>
      </c>
      <c r="E17" s="22">
        <v>1</v>
      </c>
    </row>
    <row r="18" spans="1:5" s="48" customFormat="1" ht="22.5" x14ac:dyDescent="0.25">
      <c r="A18" s="46" t="s">
        <v>28</v>
      </c>
      <c r="B18" s="55">
        <v>5784.9630969999998</v>
      </c>
      <c r="C18" s="55">
        <v>5784.9630969999998</v>
      </c>
      <c r="D18" s="56">
        <v>3618.892558</v>
      </c>
      <c r="E18" s="22">
        <v>0.62556882339953157</v>
      </c>
    </row>
    <row r="19" spans="1:5" s="48" customFormat="1" ht="22.5" x14ac:dyDescent="0.25">
      <c r="A19" s="46" t="s">
        <v>30</v>
      </c>
      <c r="B19" s="55">
        <v>624.47533699999997</v>
      </c>
      <c r="C19" s="55">
        <v>624.47533699999997</v>
      </c>
      <c r="D19" s="56">
        <v>590.61533599999996</v>
      </c>
      <c r="E19" s="22">
        <v>0.94577848156075373</v>
      </c>
    </row>
    <row r="20" spans="1:5" s="48" customFormat="1" ht="33.75" x14ac:dyDescent="0.25">
      <c r="A20" s="46" t="s">
        <v>32</v>
      </c>
      <c r="B20" s="55">
        <v>5899.9661070000002</v>
      </c>
      <c r="C20" s="55">
        <v>5899.9661070000002</v>
      </c>
      <c r="D20" s="56">
        <v>4028.0316870000001</v>
      </c>
      <c r="E20" s="22">
        <v>0.68272115702850422</v>
      </c>
    </row>
    <row r="21" spans="1:5" s="48" customFormat="1" ht="22.5" x14ac:dyDescent="0.25">
      <c r="A21" s="46" t="s">
        <v>34</v>
      </c>
      <c r="B21" s="55">
        <v>5845.3096919999998</v>
      </c>
      <c r="C21" s="55">
        <v>5845.3096919999998</v>
      </c>
      <c r="D21" s="56">
        <v>4176.321895</v>
      </c>
      <c r="E21" s="22">
        <v>0.7144740167857645</v>
      </c>
    </row>
    <row r="22" spans="1:5" s="48" customFormat="1" ht="22.5" x14ac:dyDescent="0.25">
      <c r="A22" s="46" t="s">
        <v>37</v>
      </c>
      <c r="B22" s="55">
        <v>15401.29969</v>
      </c>
      <c r="C22" s="55">
        <v>15401.29969</v>
      </c>
      <c r="D22" s="56">
        <v>15051.706888999999</v>
      </c>
      <c r="E22" s="22">
        <v>0.97730108445152919</v>
      </c>
    </row>
    <row r="23" spans="1:5" s="48" customFormat="1" ht="23.25" customHeight="1" x14ac:dyDescent="0.25">
      <c r="A23" s="46" t="s">
        <v>20</v>
      </c>
      <c r="B23" s="55">
        <v>103.265989</v>
      </c>
      <c r="C23" s="55">
        <v>103.265989</v>
      </c>
      <c r="D23" s="56">
        <v>103.265989</v>
      </c>
      <c r="E23" s="22">
        <v>1</v>
      </c>
    </row>
    <row r="24" spans="1:5" s="48" customFormat="1" ht="33.75" x14ac:dyDescent="0.25">
      <c r="A24" s="46" t="s">
        <v>22</v>
      </c>
      <c r="B24" s="55">
        <v>1777.7395979999999</v>
      </c>
      <c r="C24" s="55">
        <v>1777.7395979999999</v>
      </c>
      <c r="D24" s="56">
        <v>1211.0532029999999</v>
      </c>
      <c r="E24" s="22">
        <v>0.68123205691230826</v>
      </c>
    </row>
    <row r="25" spans="1:5" ht="24.75" customHeight="1" x14ac:dyDescent="0.25">
      <c r="A25" s="57" t="s">
        <v>38</v>
      </c>
      <c r="B25" s="53">
        <v>14592.238798</v>
      </c>
      <c r="C25" s="53">
        <v>14171.068454</v>
      </c>
      <c r="D25" s="53">
        <v>10381.689996999999</v>
      </c>
      <c r="E25" s="58">
        <v>0.73259754765136353</v>
      </c>
    </row>
    <row r="26" spans="1:5" s="48" customFormat="1" ht="22.5" x14ac:dyDescent="0.25">
      <c r="A26" s="46" t="s">
        <v>40</v>
      </c>
      <c r="B26" s="55">
        <v>2539.2736030000001</v>
      </c>
      <c r="C26" s="55">
        <v>2539.2736030000001</v>
      </c>
      <c r="D26" s="56">
        <v>1790.942155</v>
      </c>
      <c r="E26" s="22">
        <v>0.70529703962743873</v>
      </c>
    </row>
    <row r="27" spans="1:5" s="48" customFormat="1" ht="22.5" x14ac:dyDescent="0.25">
      <c r="A27" s="46" t="s">
        <v>42</v>
      </c>
      <c r="B27" s="55">
        <v>2170.8420219999998</v>
      </c>
      <c r="C27" s="55">
        <v>2170.8420219999998</v>
      </c>
      <c r="D27" s="56">
        <v>1545.8186519999999</v>
      </c>
      <c r="E27" s="22">
        <v>0.71208251744446838</v>
      </c>
    </row>
    <row r="28" spans="1:5" s="48" customFormat="1" ht="22.5" x14ac:dyDescent="0.25">
      <c r="A28" s="46" t="s">
        <v>44</v>
      </c>
      <c r="B28" s="55">
        <v>286.72434399999997</v>
      </c>
      <c r="C28" s="55">
        <v>286.72434399999997</v>
      </c>
      <c r="D28" s="56">
        <v>286.72434399999997</v>
      </c>
      <c r="E28" s="22">
        <v>1</v>
      </c>
    </row>
    <row r="29" spans="1:5" s="48" customFormat="1" ht="22.5" x14ac:dyDescent="0.25">
      <c r="A29" s="46" t="s">
        <v>46</v>
      </c>
      <c r="B29" s="55">
        <v>657.50204900000006</v>
      </c>
      <c r="C29" s="55">
        <v>657.50204900000006</v>
      </c>
      <c r="D29" s="56">
        <v>657.50204900000006</v>
      </c>
      <c r="E29" s="22">
        <v>1</v>
      </c>
    </row>
    <row r="30" spans="1:5" s="48" customFormat="1" ht="22.5" x14ac:dyDescent="0.25">
      <c r="A30" s="46" t="s">
        <v>48</v>
      </c>
      <c r="B30" s="55">
        <v>1564.8188</v>
      </c>
      <c r="C30" s="55">
        <v>1424.041279</v>
      </c>
      <c r="D30" s="56">
        <v>1423.689022</v>
      </c>
      <c r="E30" s="22">
        <v>0.99975263568184813</v>
      </c>
    </row>
    <row r="31" spans="1:5" s="48" customFormat="1" ht="45" x14ac:dyDescent="0.25">
      <c r="A31" s="46" t="s">
        <v>50</v>
      </c>
      <c r="B31" s="55">
        <v>3436.0274089999998</v>
      </c>
      <c r="C31" s="55">
        <v>3436.0274089999998</v>
      </c>
      <c r="D31" s="56">
        <v>3435.543713</v>
      </c>
      <c r="E31" s="22">
        <v>0.99985922813108741</v>
      </c>
    </row>
    <row r="32" spans="1:5" s="48" customFormat="1" ht="22.5" x14ac:dyDescent="0.25">
      <c r="A32" s="46" t="s">
        <v>52</v>
      </c>
      <c r="B32" s="55">
        <v>2872.7707049999999</v>
      </c>
      <c r="C32" s="55">
        <v>2872.7707049999999</v>
      </c>
      <c r="D32" s="56">
        <v>861.83121200000005</v>
      </c>
      <c r="E32" s="22">
        <v>0.30000000017404799</v>
      </c>
    </row>
    <row r="33" spans="1:5" s="48" customFormat="1" ht="22.5" x14ac:dyDescent="0.25">
      <c r="A33" s="46" t="s">
        <v>54</v>
      </c>
      <c r="B33" s="55">
        <v>1064.2798660000001</v>
      </c>
      <c r="C33" s="55">
        <v>783.88704299999995</v>
      </c>
      <c r="D33" s="56">
        <v>379.63884999999999</v>
      </c>
      <c r="E33" s="22">
        <v>0.48430300435518231</v>
      </c>
    </row>
    <row r="34" spans="1:5" ht="18.75" customHeight="1" x14ac:dyDescent="0.25">
      <c r="A34" s="57" t="s">
        <v>60</v>
      </c>
      <c r="B34" s="52">
        <v>2467.2845499999999</v>
      </c>
      <c r="C34" s="52">
        <v>2467.2845499999999</v>
      </c>
      <c r="D34" s="52">
        <v>2349.370336</v>
      </c>
      <c r="E34" s="59">
        <v>0.95220891161499799</v>
      </c>
    </row>
    <row r="35" spans="1:5" s="48" customFormat="1" ht="22.5" x14ac:dyDescent="0.25">
      <c r="A35" s="46" t="s">
        <v>62</v>
      </c>
      <c r="B35" s="55">
        <v>831.96429799999999</v>
      </c>
      <c r="C35" s="55">
        <v>831.96429799999999</v>
      </c>
      <c r="D35" s="56">
        <v>829.29985699999997</v>
      </c>
      <c r="E35" s="22">
        <v>0.99679740944845208</v>
      </c>
    </row>
    <row r="36" spans="1:5" s="48" customFormat="1" ht="23.25" customHeight="1" x14ac:dyDescent="0.25">
      <c r="A36" s="46" t="s">
        <v>64</v>
      </c>
      <c r="B36" s="55">
        <v>1635.320252</v>
      </c>
      <c r="C36" s="55">
        <v>1635.320252</v>
      </c>
      <c r="D36" s="56">
        <v>1520.070479</v>
      </c>
      <c r="E36" s="22">
        <v>0.9295246464054675</v>
      </c>
    </row>
    <row r="37" spans="1:5" ht="18.75" customHeight="1" x14ac:dyDescent="0.25">
      <c r="A37" s="57" t="s">
        <v>74</v>
      </c>
      <c r="B37" s="52">
        <v>339.675164</v>
      </c>
      <c r="C37" s="52">
        <v>339.675164</v>
      </c>
      <c r="D37" s="52">
        <v>339.15727399999997</v>
      </c>
      <c r="E37" s="59">
        <v>0.99847533745505157</v>
      </c>
    </row>
    <row r="38" spans="1:5" s="48" customFormat="1" ht="22.5" x14ac:dyDescent="0.25">
      <c r="A38" s="46" t="s">
        <v>76</v>
      </c>
      <c r="B38" s="55">
        <v>339.675164</v>
      </c>
      <c r="C38" s="55">
        <v>339.675164</v>
      </c>
      <c r="D38" s="56">
        <v>339.15727399999997</v>
      </c>
      <c r="E38" s="22">
        <v>0.99847533745505157</v>
      </c>
    </row>
    <row r="39" spans="1:5" ht="18.75" customHeight="1" x14ac:dyDescent="0.25">
      <c r="A39" s="57" t="s">
        <v>55</v>
      </c>
      <c r="B39" s="52">
        <v>4876.8028679999998</v>
      </c>
      <c r="C39" s="52">
        <v>4876.8028679999998</v>
      </c>
      <c r="D39" s="52">
        <v>4429.9930519999998</v>
      </c>
      <c r="E39" s="59">
        <v>0.90838058701699398</v>
      </c>
    </row>
    <row r="40" spans="1:5" s="48" customFormat="1" ht="22.5" x14ac:dyDescent="0.25">
      <c r="A40" s="46" t="s">
        <v>57</v>
      </c>
      <c r="B40" s="55">
        <v>600.25983799999995</v>
      </c>
      <c r="C40" s="55">
        <v>600.25983799999995</v>
      </c>
      <c r="D40" s="56">
        <v>600.25983799999995</v>
      </c>
      <c r="E40" s="22">
        <v>1</v>
      </c>
    </row>
    <row r="41" spans="1:5" s="48" customFormat="1" ht="22.5" x14ac:dyDescent="0.25">
      <c r="A41" s="46" t="s">
        <v>59</v>
      </c>
      <c r="B41" s="55">
        <v>4276.5430299999998</v>
      </c>
      <c r="C41" s="55">
        <v>4276.5430299999998</v>
      </c>
      <c r="D41" s="56">
        <v>3829.7332139999999</v>
      </c>
      <c r="E41" s="22">
        <v>0.89552079498192261</v>
      </c>
    </row>
    <row r="42" spans="1:5" ht="22.5" x14ac:dyDescent="0.25">
      <c r="A42" s="57" t="s">
        <v>65</v>
      </c>
      <c r="B42" s="52">
        <v>2.3205</v>
      </c>
      <c r="C42" s="52">
        <v>2.3205</v>
      </c>
      <c r="D42" s="52">
        <v>0</v>
      </c>
      <c r="E42" s="59">
        <v>0</v>
      </c>
    </row>
    <row r="43" spans="1:5" s="48" customFormat="1" ht="22.5" x14ac:dyDescent="0.25">
      <c r="A43" s="46" t="s">
        <v>67</v>
      </c>
      <c r="B43" s="55">
        <v>2.3205</v>
      </c>
      <c r="C43" s="55">
        <v>2.3205</v>
      </c>
      <c r="D43" s="56">
        <v>0</v>
      </c>
      <c r="E43" s="22">
        <v>0</v>
      </c>
    </row>
    <row r="44" spans="1:5" ht="18.75" customHeight="1" x14ac:dyDescent="0.25">
      <c r="A44" s="57" t="s">
        <v>68</v>
      </c>
      <c r="B44" s="52">
        <v>313.97927099999998</v>
      </c>
      <c r="C44" s="52">
        <v>313.77927099999999</v>
      </c>
      <c r="D44" s="52">
        <v>313.77927099999999</v>
      </c>
      <c r="E44" s="59">
        <v>1</v>
      </c>
    </row>
    <row r="45" spans="1:5" s="48" customFormat="1" ht="18" customHeight="1" x14ac:dyDescent="0.25">
      <c r="A45" s="46" t="s">
        <v>70</v>
      </c>
      <c r="B45" s="55">
        <v>313.97927099999998</v>
      </c>
      <c r="C45" s="55">
        <v>313.77927099999999</v>
      </c>
      <c r="D45" s="56">
        <v>313.77927099999999</v>
      </c>
      <c r="E45" s="22">
        <v>1</v>
      </c>
    </row>
    <row r="46" spans="1:5" ht="18.75" customHeight="1" x14ac:dyDescent="0.25">
      <c r="A46" s="57" t="s">
        <v>71</v>
      </c>
      <c r="B46" s="52">
        <v>184.10864100000001</v>
      </c>
      <c r="C46" s="52">
        <v>184.10864100000001</v>
      </c>
      <c r="D46" s="52">
        <v>184.10864100000001</v>
      </c>
      <c r="E46" s="59">
        <v>1</v>
      </c>
    </row>
    <row r="47" spans="1:5" s="48" customFormat="1" ht="19.5" customHeight="1" x14ac:dyDescent="0.25">
      <c r="A47" s="46" t="s">
        <v>73</v>
      </c>
      <c r="B47" s="55">
        <v>184.10864100000001</v>
      </c>
      <c r="C47" s="55">
        <v>184.10864100000001</v>
      </c>
      <c r="D47" s="56">
        <v>184.10864100000001</v>
      </c>
      <c r="E47" s="22">
        <v>1</v>
      </c>
    </row>
    <row r="48" spans="1:5" ht="18.75" customHeight="1" x14ac:dyDescent="0.25">
      <c r="A48" s="60" t="s">
        <v>77</v>
      </c>
      <c r="B48" s="54">
        <v>316464.42826298997</v>
      </c>
      <c r="C48" s="54">
        <v>316043.05791898997</v>
      </c>
      <c r="D48" s="54">
        <v>135011.63409899999</v>
      </c>
      <c r="E48" s="61">
        <v>0.42719379754136849</v>
      </c>
    </row>
    <row r="49" spans="1:5" ht="18.75" customHeight="1" x14ac:dyDescent="0.25">
      <c r="A49" s="57" t="s">
        <v>137</v>
      </c>
      <c r="B49" s="53">
        <v>191.85045099999999</v>
      </c>
      <c r="C49" s="53">
        <v>191.85045099999999</v>
      </c>
      <c r="D49" s="53">
        <v>106.38242</v>
      </c>
      <c r="E49" s="58">
        <v>0.55450701025456539</v>
      </c>
    </row>
    <row r="50" spans="1:5" s="48" customFormat="1" ht="23.25" customHeight="1" x14ac:dyDescent="0.25">
      <c r="A50" s="46" t="s">
        <v>138</v>
      </c>
      <c r="B50" s="55">
        <v>191.72261399999999</v>
      </c>
      <c r="C50" s="55">
        <v>191.72261399999999</v>
      </c>
      <c r="D50" s="56">
        <v>106.38242</v>
      </c>
      <c r="E50" s="22">
        <v>0.5548767450041131</v>
      </c>
    </row>
    <row r="51" spans="1:5" s="48" customFormat="1" ht="22.5" x14ac:dyDescent="0.25">
      <c r="A51" s="46" t="s">
        <v>139</v>
      </c>
      <c r="B51" s="55">
        <v>0.12783700000000001</v>
      </c>
      <c r="C51" s="55">
        <v>0.12783700000000001</v>
      </c>
      <c r="D51" s="56">
        <v>0</v>
      </c>
      <c r="E51" s="22">
        <v>0</v>
      </c>
    </row>
    <row r="52" spans="1:5" ht="18.75" customHeight="1" x14ac:dyDescent="0.25">
      <c r="A52" s="57" t="s">
        <v>140</v>
      </c>
      <c r="B52" s="53">
        <v>2417.3621499999999</v>
      </c>
      <c r="C52" s="53">
        <v>2417.3621499999999</v>
      </c>
      <c r="D52" s="53">
        <v>1715.3318059999999</v>
      </c>
      <c r="E52" s="58">
        <v>0.70958826173397316</v>
      </c>
    </row>
    <row r="53" spans="1:5" s="48" customFormat="1" ht="20.25" customHeight="1" x14ac:dyDescent="0.25">
      <c r="A53" s="46" t="s">
        <v>141</v>
      </c>
      <c r="B53" s="55">
        <v>15.594799999999999</v>
      </c>
      <c r="C53" s="55">
        <v>15.594799999999999</v>
      </c>
      <c r="D53" s="56">
        <v>0</v>
      </c>
      <c r="E53" s="22">
        <v>0</v>
      </c>
    </row>
    <row r="54" spans="1:5" s="48" customFormat="1" ht="20.25" customHeight="1" x14ac:dyDescent="0.25">
      <c r="A54" s="46" t="s">
        <v>142</v>
      </c>
      <c r="B54" s="55">
        <v>2401.7673500000001</v>
      </c>
      <c r="C54" s="55">
        <v>2401.7673500000001</v>
      </c>
      <c r="D54" s="56">
        <v>1715.3318059999999</v>
      </c>
      <c r="E54" s="22">
        <v>0.71419565512871175</v>
      </c>
    </row>
    <row r="55" spans="1:5" ht="18.75" customHeight="1" x14ac:dyDescent="0.25">
      <c r="A55" s="57" t="s">
        <v>143</v>
      </c>
      <c r="B55" s="53">
        <v>95.671299869999999</v>
      </c>
      <c r="C55" s="53">
        <v>95.671299869999999</v>
      </c>
      <c r="D55" s="53">
        <v>59.247114000000003</v>
      </c>
      <c r="E55" s="58">
        <v>0.61927781979032492</v>
      </c>
    </row>
    <row r="56" spans="1:5" s="48" customFormat="1" ht="20.25" customHeight="1" x14ac:dyDescent="0.25">
      <c r="A56" s="46" t="s">
        <v>144</v>
      </c>
      <c r="B56" s="55">
        <v>94.910115869999998</v>
      </c>
      <c r="C56" s="55">
        <v>94.910115869999998</v>
      </c>
      <c r="D56" s="56">
        <v>59.247114000000003</v>
      </c>
      <c r="E56" s="22">
        <v>0.62424445968595987</v>
      </c>
    </row>
    <row r="57" spans="1:5" s="48" customFormat="1" ht="20.25" customHeight="1" x14ac:dyDescent="0.25">
      <c r="A57" s="46" t="s">
        <v>145</v>
      </c>
      <c r="B57" s="55">
        <v>0.76118399999999997</v>
      </c>
      <c r="C57" s="55">
        <v>0.76118399999999997</v>
      </c>
      <c r="D57" s="56">
        <v>0</v>
      </c>
      <c r="E57" s="22">
        <v>0</v>
      </c>
    </row>
    <row r="58" spans="1:5" ht="18.75" customHeight="1" x14ac:dyDescent="0.25">
      <c r="A58" s="60" t="s">
        <v>146</v>
      </c>
      <c r="B58" s="54">
        <v>2704.8839008699997</v>
      </c>
      <c r="C58" s="54">
        <v>2704.8839008699997</v>
      </c>
      <c r="D58" s="54">
        <v>1880.9613400000001</v>
      </c>
      <c r="E58" s="61">
        <v>0.695394482326952</v>
      </c>
    </row>
    <row r="59" spans="1:5" ht="18.75" customHeight="1" x14ac:dyDescent="0.25">
      <c r="A59" s="64" t="s">
        <v>147</v>
      </c>
      <c r="B59" s="65">
        <v>319169.31216386001</v>
      </c>
      <c r="C59" s="65">
        <v>318747.94181985996</v>
      </c>
      <c r="D59" s="65">
        <v>136892.595439</v>
      </c>
      <c r="E59" s="66">
        <v>0.42946973918458958</v>
      </c>
    </row>
  </sheetData>
  <mergeCells count="4">
    <mergeCell ref="A4:C4"/>
    <mergeCell ref="D4:E4"/>
    <mergeCell ref="A2:E2"/>
    <mergeCell ref="A1:E1"/>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zoomScale="90" zoomScaleNormal="90" workbookViewId="0">
      <pane xSplit="3" ySplit="2" topLeftCell="D20" activePane="bottomRight" state="frozen"/>
      <selection pane="topRight" activeCell="D1" sqref="D1"/>
      <selection pane="bottomLeft" activeCell="A3" sqref="A3"/>
      <selection pane="bottomRight" activeCell="L21" sqref="L21"/>
    </sheetView>
  </sheetViews>
  <sheetFormatPr baseColWidth="10" defaultRowHeight="15" x14ac:dyDescent="0.25"/>
  <cols>
    <col min="1" max="1" width="5.140625" style="110" customWidth="1"/>
    <col min="2" max="2" width="20.140625" style="110" customWidth="1"/>
    <col min="3" max="3" width="19.42578125" style="111" customWidth="1"/>
    <col min="4" max="4" width="52.5703125" style="110" customWidth="1"/>
    <col min="5" max="5" width="20.7109375" style="110" hidden="1" customWidth="1"/>
    <col min="6" max="6" width="50.7109375" style="110" hidden="1" customWidth="1"/>
    <col min="7" max="7" width="53.42578125" style="112" hidden="1" customWidth="1"/>
    <col min="8" max="8" width="87.42578125" style="113" customWidth="1"/>
    <col min="9" max="9" width="19.42578125" style="111" customWidth="1"/>
    <col min="10" max="10" width="15.42578125" style="114" customWidth="1"/>
    <col min="11" max="11" width="14.42578125" style="115" customWidth="1"/>
    <col min="12" max="12" width="23" style="110" customWidth="1"/>
    <col min="13" max="16384" width="11.42578125" style="110"/>
  </cols>
  <sheetData>
    <row r="1" spans="1:11" s="75" customFormat="1" ht="32.25" customHeight="1" x14ac:dyDescent="0.25">
      <c r="A1" s="135" t="s">
        <v>150</v>
      </c>
      <c r="B1" s="136"/>
      <c r="C1" s="136"/>
      <c r="D1" s="136"/>
      <c r="E1" s="136"/>
      <c r="F1" s="137"/>
      <c r="G1" s="126"/>
      <c r="H1" s="127"/>
      <c r="I1" s="127"/>
      <c r="J1" s="127"/>
      <c r="K1" s="76"/>
    </row>
    <row r="2" spans="1:11" s="77" customFormat="1" ht="42" customHeight="1" x14ac:dyDescent="0.25">
      <c r="A2" s="138" t="s">
        <v>151</v>
      </c>
      <c r="B2" s="138"/>
      <c r="C2" s="138" t="s">
        <v>152</v>
      </c>
      <c r="D2" s="138"/>
      <c r="E2" s="128" t="s">
        <v>153</v>
      </c>
      <c r="F2" s="128" t="s">
        <v>154</v>
      </c>
      <c r="G2" s="128" t="s">
        <v>155</v>
      </c>
      <c r="H2" s="128" t="s">
        <v>156</v>
      </c>
      <c r="I2" s="128" t="s">
        <v>157</v>
      </c>
      <c r="J2" s="128" t="s">
        <v>158</v>
      </c>
    </row>
    <row r="3" spans="1:11" s="75" customFormat="1" ht="105" x14ac:dyDescent="0.25">
      <c r="A3" s="78">
        <v>1</v>
      </c>
      <c r="B3" s="79" t="s">
        <v>159</v>
      </c>
      <c r="C3" s="80" t="s">
        <v>160</v>
      </c>
      <c r="D3" s="78"/>
      <c r="E3" s="81">
        <v>0.85</v>
      </c>
      <c r="F3" s="79" t="s">
        <v>161</v>
      </c>
      <c r="G3" s="82" t="s">
        <v>162</v>
      </c>
      <c r="H3" s="79" t="s">
        <v>163</v>
      </c>
      <c r="I3" s="83"/>
      <c r="J3" s="84" t="s">
        <v>164</v>
      </c>
      <c r="K3" s="76"/>
    </row>
    <row r="4" spans="1:11" s="75" customFormat="1" ht="75" x14ac:dyDescent="0.25">
      <c r="A4" s="78">
        <v>1</v>
      </c>
      <c r="B4" s="79" t="s">
        <v>159</v>
      </c>
      <c r="C4" s="80" t="s">
        <v>165</v>
      </c>
      <c r="D4" s="85"/>
      <c r="E4" s="86">
        <f>+(11/553159)*1000000</f>
        <v>19.885783291964881</v>
      </c>
      <c r="F4" s="87" t="s">
        <v>166</v>
      </c>
      <c r="G4" s="82" t="s">
        <v>167</v>
      </c>
      <c r="H4" s="79" t="s">
        <v>168</v>
      </c>
      <c r="I4" s="83">
        <v>0.42</v>
      </c>
      <c r="J4" s="84" t="s">
        <v>169</v>
      </c>
      <c r="K4" s="88"/>
    </row>
    <row r="5" spans="1:11" s="75" customFormat="1" ht="409.5" x14ac:dyDescent="0.25">
      <c r="A5" s="78">
        <v>2</v>
      </c>
      <c r="B5" s="79" t="s">
        <v>170</v>
      </c>
      <c r="C5" s="80" t="s">
        <v>171</v>
      </c>
      <c r="D5" s="85"/>
      <c r="E5" s="89"/>
      <c r="F5" s="79" t="s">
        <v>172</v>
      </c>
      <c r="G5" s="82" t="s">
        <v>173</v>
      </c>
      <c r="H5" s="79" t="s">
        <v>174</v>
      </c>
      <c r="I5" s="89">
        <v>0.75</v>
      </c>
      <c r="J5" s="90" t="s">
        <v>175</v>
      </c>
      <c r="K5" s="76"/>
    </row>
    <row r="6" spans="1:11" s="75" customFormat="1" ht="81.75" customHeight="1" x14ac:dyDescent="0.25">
      <c r="A6" s="78">
        <v>2</v>
      </c>
      <c r="B6" s="79" t="s">
        <v>170</v>
      </c>
      <c r="C6" s="80" t="s">
        <v>176</v>
      </c>
      <c r="D6" s="85"/>
      <c r="E6" s="89">
        <v>0.7</v>
      </c>
      <c r="F6" s="79" t="s">
        <v>177</v>
      </c>
      <c r="G6" s="82" t="s">
        <v>178</v>
      </c>
      <c r="H6" s="79" t="s">
        <v>179</v>
      </c>
      <c r="I6" s="91">
        <v>0.5</v>
      </c>
      <c r="J6" s="90" t="s">
        <v>180</v>
      </c>
      <c r="K6" s="76"/>
    </row>
    <row r="7" spans="1:11" s="75" customFormat="1" ht="285" x14ac:dyDescent="0.25">
      <c r="A7" s="78">
        <v>3</v>
      </c>
      <c r="B7" s="79" t="s">
        <v>181</v>
      </c>
      <c r="C7" s="80" t="s">
        <v>182</v>
      </c>
      <c r="D7" s="85"/>
      <c r="E7" s="89">
        <v>0</v>
      </c>
      <c r="F7" s="79" t="s">
        <v>183</v>
      </c>
      <c r="G7" s="92" t="s">
        <v>184</v>
      </c>
      <c r="H7" s="93" t="s">
        <v>185</v>
      </c>
      <c r="I7" s="89">
        <v>1</v>
      </c>
      <c r="J7" s="84" t="s">
        <v>164</v>
      </c>
      <c r="K7" s="76"/>
    </row>
    <row r="8" spans="1:11" s="75" customFormat="1" ht="315" customHeight="1" x14ac:dyDescent="0.25">
      <c r="A8" s="78">
        <v>3</v>
      </c>
      <c r="B8" s="79" t="s">
        <v>181</v>
      </c>
      <c r="C8" s="80" t="s">
        <v>186</v>
      </c>
      <c r="D8" s="85"/>
      <c r="E8" s="85"/>
      <c r="F8" s="79" t="s">
        <v>187</v>
      </c>
      <c r="G8" s="82" t="s">
        <v>188</v>
      </c>
      <c r="H8" s="93" t="s">
        <v>189</v>
      </c>
      <c r="I8" s="94">
        <v>0.8</v>
      </c>
      <c r="J8" s="84" t="s">
        <v>164</v>
      </c>
      <c r="K8" s="76"/>
    </row>
    <row r="9" spans="1:11" s="75" customFormat="1" ht="165" x14ac:dyDescent="0.25">
      <c r="A9" s="78">
        <v>4</v>
      </c>
      <c r="B9" s="79" t="s">
        <v>190</v>
      </c>
      <c r="C9" s="80" t="s">
        <v>191</v>
      </c>
      <c r="D9" s="85"/>
      <c r="E9" s="89"/>
      <c r="F9" s="79" t="s">
        <v>192</v>
      </c>
      <c r="G9" s="82" t="s">
        <v>193</v>
      </c>
      <c r="H9" s="79" t="s">
        <v>194</v>
      </c>
      <c r="I9" s="89">
        <v>0.65</v>
      </c>
      <c r="J9" s="90" t="s">
        <v>175</v>
      </c>
      <c r="K9" s="76"/>
    </row>
    <row r="10" spans="1:11" s="75" customFormat="1" ht="81" customHeight="1" x14ac:dyDescent="0.25">
      <c r="A10" s="78">
        <v>4</v>
      </c>
      <c r="B10" s="79" t="s">
        <v>190</v>
      </c>
      <c r="C10" s="80" t="s">
        <v>195</v>
      </c>
      <c r="D10" s="85"/>
      <c r="E10" s="95">
        <v>0.5</v>
      </c>
      <c r="F10" s="87" t="s">
        <v>196</v>
      </c>
      <c r="G10" s="82" t="s">
        <v>197</v>
      </c>
      <c r="H10" s="87" t="s">
        <v>198</v>
      </c>
      <c r="I10" s="91">
        <v>0.38</v>
      </c>
      <c r="J10" s="90" t="s">
        <v>199</v>
      </c>
      <c r="K10" s="96"/>
    </row>
    <row r="11" spans="1:11" s="75" customFormat="1" ht="90" customHeight="1" x14ac:dyDescent="0.25">
      <c r="A11" s="78">
        <v>5</v>
      </c>
      <c r="B11" s="79" t="s">
        <v>200</v>
      </c>
      <c r="C11" s="80" t="s">
        <v>201</v>
      </c>
      <c r="D11" s="93" t="s">
        <v>202</v>
      </c>
      <c r="E11" s="97" t="s">
        <v>203</v>
      </c>
      <c r="F11" s="93" t="s">
        <v>204</v>
      </c>
      <c r="G11" s="82" t="s">
        <v>205</v>
      </c>
      <c r="H11" s="79" t="s">
        <v>206</v>
      </c>
      <c r="I11" s="80"/>
      <c r="J11" s="90" t="s">
        <v>207</v>
      </c>
      <c r="K11" s="96"/>
    </row>
    <row r="12" spans="1:11" s="75" customFormat="1" ht="75" customHeight="1" x14ac:dyDescent="0.25">
      <c r="A12" s="78">
        <v>5</v>
      </c>
      <c r="B12" s="79" t="s">
        <v>200</v>
      </c>
      <c r="C12" s="80" t="s">
        <v>208</v>
      </c>
      <c r="D12" s="85"/>
      <c r="E12" s="97" t="s">
        <v>209</v>
      </c>
      <c r="F12" s="79" t="s">
        <v>210</v>
      </c>
      <c r="G12" s="82" t="s">
        <v>211</v>
      </c>
      <c r="H12" s="79" t="s">
        <v>212</v>
      </c>
      <c r="I12" s="98" t="s">
        <v>213</v>
      </c>
      <c r="J12" s="90" t="s">
        <v>207</v>
      </c>
      <c r="K12" s="96"/>
    </row>
    <row r="13" spans="1:11" s="75" customFormat="1" ht="96.75" customHeight="1" x14ac:dyDescent="0.25">
      <c r="A13" s="78">
        <v>5</v>
      </c>
      <c r="B13" s="79" t="s">
        <v>200</v>
      </c>
      <c r="C13" s="80" t="s">
        <v>214</v>
      </c>
      <c r="D13" s="85"/>
      <c r="E13" s="91">
        <v>1</v>
      </c>
      <c r="F13" s="79" t="s">
        <v>215</v>
      </c>
      <c r="G13" s="82" t="s">
        <v>216</v>
      </c>
      <c r="H13" s="79" t="s">
        <v>217</v>
      </c>
      <c r="I13" s="99">
        <v>0.76919999999999999</v>
      </c>
      <c r="J13" s="90" t="s">
        <v>207</v>
      </c>
      <c r="K13" s="96"/>
    </row>
    <row r="14" spans="1:11" s="75" customFormat="1" ht="93.75" customHeight="1" x14ac:dyDescent="0.25">
      <c r="A14" s="78">
        <v>6</v>
      </c>
      <c r="B14" s="79" t="s">
        <v>218</v>
      </c>
      <c r="C14" s="80" t="s">
        <v>219</v>
      </c>
      <c r="D14" s="85" t="s">
        <v>220</v>
      </c>
      <c r="E14" s="91">
        <v>0.3</v>
      </c>
      <c r="F14" s="79" t="s">
        <v>221</v>
      </c>
      <c r="G14" s="82" t="s">
        <v>222</v>
      </c>
      <c r="H14" s="79" t="s">
        <v>223</v>
      </c>
      <c r="I14" s="89">
        <v>0.6</v>
      </c>
      <c r="J14" s="90" t="s">
        <v>207</v>
      </c>
      <c r="K14" s="100"/>
    </row>
    <row r="15" spans="1:11" s="75" customFormat="1" ht="72.75" customHeight="1" x14ac:dyDescent="0.25">
      <c r="A15" s="78">
        <v>6</v>
      </c>
      <c r="B15" s="79" t="s">
        <v>218</v>
      </c>
      <c r="C15" s="80" t="s">
        <v>224</v>
      </c>
      <c r="D15" s="85"/>
      <c r="E15" s="91">
        <v>1</v>
      </c>
      <c r="F15" s="79" t="s">
        <v>225</v>
      </c>
      <c r="G15" s="101"/>
      <c r="H15" s="102" t="s">
        <v>226</v>
      </c>
      <c r="I15" s="81">
        <v>0.71789999999999998</v>
      </c>
      <c r="J15" s="90" t="s">
        <v>227</v>
      </c>
      <c r="K15" s="76"/>
    </row>
    <row r="16" spans="1:11" s="75" customFormat="1" ht="90" x14ac:dyDescent="0.25">
      <c r="A16" s="78">
        <v>6</v>
      </c>
      <c r="B16" s="79" t="s">
        <v>218</v>
      </c>
      <c r="C16" s="80" t="s">
        <v>228</v>
      </c>
      <c r="D16" s="85"/>
      <c r="E16" s="91">
        <v>0.85</v>
      </c>
      <c r="F16" s="79" t="s">
        <v>229</v>
      </c>
      <c r="G16" s="82" t="s">
        <v>230</v>
      </c>
      <c r="H16" s="79" t="s">
        <v>231</v>
      </c>
      <c r="I16" s="89">
        <v>1</v>
      </c>
      <c r="J16" s="90" t="s">
        <v>232</v>
      </c>
      <c r="K16" s="103"/>
    </row>
    <row r="17" spans="1:11" s="75" customFormat="1" ht="210" customHeight="1" x14ac:dyDescent="0.25">
      <c r="A17" s="78">
        <v>6</v>
      </c>
      <c r="B17" s="79" t="s">
        <v>218</v>
      </c>
      <c r="C17" s="80" t="s">
        <v>233</v>
      </c>
      <c r="D17" s="85"/>
      <c r="E17" s="91">
        <v>0.85</v>
      </c>
      <c r="F17" s="79" t="s">
        <v>234</v>
      </c>
      <c r="G17" s="82" t="s">
        <v>235</v>
      </c>
      <c r="H17" s="79" t="s">
        <v>236</v>
      </c>
      <c r="I17" s="91">
        <v>0.85</v>
      </c>
      <c r="J17" s="90" t="s">
        <v>237</v>
      </c>
      <c r="K17" s="76"/>
    </row>
    <row r="18" spans="1:11" s="75" customFormat="1" ht="409.5" x14ac:dyDescent="0.25">
      <c r="A18" s="78">
        <v>6</v>
      </c>
      <c r="B18" s="79" t="s">
        <v>218</v>
      </c>
      <c r="C18" s="80" t="s">
        <v>238</v>
      </c>
      <c r="D18" s="85"/>
      <c r="E18" s="104">
        <v>1</v>
      </c>
      <c r="F18" s="79" t="s">
        <v>239</v>
      </c>
      <c r="G18" s="82" t="s">
        <v>240</v>
      </c>
      <c r="H18" s="105" t="s">
        <v>241</v>
      </c>
      <c r="I18" s="89">
        <v>0.33</v>
      </c>
      <c r="J18" s="90" t="s">
        <v>242</v>
      </c>
      <c r="K18" s="76"/>
    </row>
    <row r="19" spans="1:11" s="75" customFormat="1" ht="210" x14ac:dyDescent="0.25">
      <c r="A19" s="78">
        <v>6</v>
      </c>
      <c r="B19" s="79" t="s">
        <v>218</v>
      </c>
      <c r="C19" s="80" t="s">
        <v>243</v>
      </c>
      <c r="D19" s="85"/>
      <c r="E19" s="89">
        <v>0.39</v>
      </c>
      <c r="F19" s="79" t="s">
        <v>244</v>
      </c>
      <c r="G19" s="101"/>
      <c r="H19" s="79" t="s">
        <v>245</v>
      </c>
      <c r="I19" s="91">
        <v>0.5</v>
      </c>
      <c r="J19" s="90" t="s">
        <v>246</v>
      </c>
      <c r="K19" s="96"/>
    </row>
    <row r="20" spans="1:11" s="75" customFormat="1" ht="120" x14ac:dyDescent="0.25">
      <c r="A20" s="78">
        <v>6</v>
      </c>
      <c r="B20" s="79" t="s">
        <v>218</v>
      </c>
      <c r="C20" s="80" t="s">
        <v>247</v>
      </c>
      <c r="D20" s="85"/>
      <c r="E20" s="78">
        <v>40</v>
      </c>
      <c r="F20" s="79" t="s">
        <v>248</v>
      </c>
      <c r="G20" s="101"/>
      <c r="H20" s="79" t="s">
        <v>249</v>
      </c>
      <c r="I20" s="89">
        <v>0.5</v>
      </c>
      <c r="J20" s="90" t="s">
        <v>246</v>
      </c>
      <c r="K20" s="96"/>
    </row>
    <row r="21" spans="1:11" s="75" customFormat="1" ht="135" x14ac:dyDescent="0.25">
      <c r="A21" s="78">
        <v>6</v>
      </c>
      <c r="B21" s="79" t="s">
        <v>218</v>
      </c>
      <c r="C21" s="80" t="s">
        <v>250</v>
      </c>
      <c r="D21" s="85"/>
      <c r="E21" s="89">
        <v>1</v>
      </c>
      <c r="F21" s="79" t="s">
        <v>251</v>
      </c>
      <c r="G21" s="101"/>
      <c r="H21" s="79" t="s">
        <v>252</v>
      </c>
      <c r="I21" s="89">
        <v>0.5</v>
      </c>
      <c r="J21" s="90" t="s">
        <v>253</v>
      </c>
      <c r="K21" s="96"/>
    </row>
    <row r="22" spans="1:11" s="75" customFormat="1" ht="90" x14ac:dyDescent="0.25">
      <c r="A22" s="78">
        <v>6</v>
      </c>
      <c r="B22" s="79" t="s">
        <v>218</v>
      </c>
      <c r="C22" s="80" t="s">
        <v>254</v>
      </c>
      <c r="D22" s="85"/>
      <c r="E22" s="89">
        <v>1</v>
      </c>
      <c r="F22" s="79" t="s">
        <v>255</v>
      </c>
      <c r="G22" s="82" t="s">
        <v>256</v>
      </c>
      <c r="H22" s="92" t="s">
        <v>257</v>
      </c>
      <c r="I22" s="89">
        <v>1</v>
      </c>
      <c r="J22" s="90" t="s">
        <v>242</v>
      </c>
      <c r="K22" s="76"/>
    </row>
    <row r="23" spans="1:11" s="75" customFormat="1" ht="89.25" customHeight="1" x14ac:dyDescent="0.25">
      <c r="A23" s="78">
        <v>6</v>
      </c>
      <c r="B23" s="79" t="s">
        <v>218</v>
      </c>
      <c r="C23" s="80" t="s">
        <v>258</v>
      </c>
      <c r="D23" s="85"/>
      <c r="E23" s="89">
        <v>1</v>
      </c>
      <c r="F23" s="87" t="s">
        <v>259</v>
      </c>
      <c r="G23" s="82" t="s">
        <v>260</v>
      </c>
      <c r="H23" s="79" t="s">
        <v>261</v>
      </c>
      <c r="I23" s="91">
        <v>1</v>
      </c>
      <c r="J23" s="90" t="s">
        <v>262</v>
      </c>
      <c r="K23" s="76"/>
    </row>
    <row r="24" spans="1:11" s="106" customFormat="1" x14ac:dyDescent="0.25">
      <c r="C24" s="107"/>
      <c r="G24" s="108"/>
      <c r="H24" s="75"/>
      <c r="I24" s="125">
        <v>0.17</v>
      </c>
      <c r="J24" s="129"/>
      <c r="K24" s="109"/>
    </row>
  </sheetData>
  <autoFilter ref="A2:K23">
    <filterColumn colId="0" showButton="0"/>
    <filterColumn colId="2" showButton="0"/>
  </autoFilter>
  <mergeCells count="3">
    <mergeCell ref="A1:F1"/>
    <mergeCell ref="A2:B2"/>
    <mergeCell ref="C2:D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31" sqref="A31"/>
    </sheetView>
  </sheetViews>
  <sheetFormatPr baseColWidth="10" defaultRowHeight="15" x14ac:dyDescent="0.25"/>
  <cols>
    <col min="1" max="1" width="51.42578125" customWidth="1"/>
    <col min="2" max="2" width="30.5703125" customWidth="1"/>
    <col min="3" max="3" width="31.5703125" customWidth="1"/>
  </cols>
  <sheetData>
    <row r="1" spans="1:3" x14ac:dyDescent="0.25">
      <c r="A1" s="124" t="s">
        <v>279</v>
      </c>
    </row>
    <row r="2" spans="1:3" ht="15.75" thickBot="1" x14ac:dyDescent="0.3"/>
    <row r="3" spans="1:3" ht="15.75" thickBot="1" x14ac:dyDescent="0.3">
      <c r="A3" s="116" t="s">
        <v>152</v>
      </c>
      <c r="B3" s="117" t="s">
        <v>263</v>
      </c>
      <c r="C3" s="117" t="s">
        <v>264</v>
      </c>
    </row>
    <row r="4" spans="1:3" ht="15.75" thickBot="1" x14ac:dyDescent="0.3">
      <c r="A4" s="118" t="s">
        <v>265</v>
      </c>
      <c r="B4" s="119">
        <v>0</v>
      </c>
      <c r="C4" s="120">
        <v>0.4</v>
      </c>
    </row>
    <row r="5" spans="1:3" x14ac:dyDescent="0.25">
      <c r="A5" s="139" t="s">
        <v>266</v>
      </c>
      <c r="B5" s="148">
        <v>0</v>
      </c>
      <c r="C5" s="143">
        <v>0.64700000000000002</v>
      </c>
    </row>
    <row r="6" spans="1:3" ht="15.75" thickBot="1" x14ac:dyDescent="0.3">
      <c r="A6" s="140"/>
      <c r="B6" s="149"/>
      <c r="C6" s="144"/>
    </row>
    <row r="7" spans="1:3" x14ac:dyDescent="0.25">
      <c r="A7" s="139" t="s">
        <v>267</v>
      </c>
      <c r="B7" s="141" t="s">
        <v>268</v>
      </c>
      <c r="C7" s="143">
        <v>0.96360000000000001</v>
      </c>
    </row>
    <row r="8" spans="1:3" ht="15.75" thickBot="1" x14ac:dyDescent="0.3">
      <c r="A8" s="140"/>
      <c r="B8" s="142"/>
      <c r="C8" s="144"/>
    </row>
    <row r="9" spans="1:3" x14ac:dyDescent="0.25">
      <c r="A9" s="139" t="s">
        <v>269</v>
      </c>
      <c r="B9" s="141" t="s">
        <v>270</v>
      </c>
      <c r="C9" s="143">
        <v>0.9375</v>
      </c>
    </row>
    <row r="10" spans="1:3" x14ac:dyDescent="0.25">
      <c r="A10" s="145"/>
      <c r="B10" s="146"/>
      <c r="C10" s="147"/>
    </row>
    <row r="11" spans="1:3" ht="15.75" thickBot="1" x14ac:dyDescent="0.3">
      <c r="A11" s="140"/>
      <c r="B11" s="142"/>
      <c r="C11" s="144"/>
    </row>
    <row r="12" spans="1:3" x14ac:dyDescent="0.25">
      <c r="A12" s="139" t="s">
        <v>271</v>
      </c>
      <c r="B12" s="141" t="s">
        <v>272</v>
      </c>
      <c r="C12" s="143">
        <v>0.2059</v>
      </c>
    </row>
    <row r="13" spans="1:3" ht="15.75" thickBot="1" x14ac:dyDescent="0.3">
      <c r="A13" s="140"/>
      <c r="B13" s="142"/>
      <c r="C13" s="144"/>
    </row>
    <row r="14" spans="1:3" x14ac:dyDescent="0.25">
      <c r="A14" s="139" t="s">
        <v>273</v>
      </c>
      <c r="B14" s="141" t="s">
        <v>274</v>
      </c>
      <c r="C14" s="143">
        <v>0.77439999999999998</v>
      </c>
    </row>
    <row r="15" spans="1:3" ht="15.75" thickBot="1" x14ac:dyDescent="0.3">
      <c r="A15" s="140"/>
      <c r="B15" s="142"/>
      <c r="C15" s="144"/>
    </row>
    <row r="16" spans="1:3" x14ac:dyDescent="0.25">
      <c r="A16" s="139" t="s">
        <v>275</v>
      </c>
      <c r="B16" s="141" t="s">
        <v>276</v>
      </c>
      <c r="C16" s="143">
        <v>0.81979999999999997</v>
      </c>
    </row>
    <row r="17" spans="1:3" ht="15.75" thickBot="1" x14ac:dyDescent="0.3">
      <c r="A17" s="140"/>
      <c r="B17" s="142"/>
      <c r="C17" s="144"/>
    </row>
    <row r="18" spans="1:3" ht="15.75" thickBot="1" x14ac:dyDescent="0.3">
      <c r="A18" s="121"/>
      <c r="B18" s="122"/>
      <c r="C18" s="123">
        <v>0.67830000000000001</v>
      </c>
    </row>
  </sheetData>
  <mergeCells count="18">
    <mergeCell ref="A5:A6"/>
    <mergeCell ref="B5:B6"/>
    <mergeCell ref="C5:C6"/>
    <mergeCell ref="A7:A8"/>
    <mergeCell ref="B7:B8"/>
    <mergeCell ref="C7:C8"/>
    <mergeCell ref="A9:A11"/>
    <mergeCell ref="B9:B11"/>
    <mergeCell ref="C9:C11"/>
    <mergeCell ref="A12:A13"/>
    <mergeCell ref="B12:B13"/>
    <mergeCell ref="C12:C13"/>
    <mergeCell ref="A14:A15"/>
    <mergeCell ref="B14:B15"/>
    <mergeCell ref="C14:C15"/>
    <mergeCell ref="A16:A17"/>
    <mergeCell ref="B16:B17"/>
    <mergeCell ref="C16:C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2018</Filtro>
  </documentManagement>
</p:properties>
</file>

<file path=customXml/itemProps1.xml><?xml version="1.0" encoding="utf-8"?>
<ds:datastoreItem xmlns:ds="http://schemas.openxmlformats.org/officeDocument/2006/customXml" ds:itemID="{35911171-2926-4C85-BC02-B41BCB79274F}"/>
</file>

<file path=customXml/itemProps2.xml><?xml version="1.0" encoding="utf-8"?>
<ds:datastoreItem xmlns:ds="http://schemas.openxmlformats.org/officeDocument/2006/customXml" ds:itemID="{17AF9242-5E28-4645-ADC1-AB61BA1CD3C1}"/>
</file>

<file path=customXml/itemProps3.xml><?xml version="1.0" encoding="utf-8"?>
<ds:datastoreItem xmlns:ds="http://schemas.openxmlformats.org/officeDocument/2006/customXml" ds:itemID="{41D7E46A-A8A7-4CE4-92DE-B6FAACB427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1_EP</vt:lpstr>
      <vt:lpstr>ANEXO 2_EP</vt:lpstr>
      <vt:lpstr>ANEXO 3_RESERVA</vt:lpstr>
      <vt:lpstr>ANEXO 4_PEI</vt:lpstr>
      <vt:lpstr>ANEXO 5_SINERGIA</vt:lpstr>
      <vt:lpstr>'ANEXO 1_EP'!Títulos_a_imprimir</vt:lpstr>
      <vt:lpstr>'ANEXO 2_EP'!Títulos_a_imprimir</vt:lpstr>
      <vt:lpstr>'ANEXO 3_RESERVA'!Títulos_a_imprimir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Cómo Vamos Trimestre II 2018 </dc:title>
  <dc:creator>Patricia Zuleta Restrepo</dc:creator>
  <cp:lastModifiedBy>Cenaida Jerez Ruiz</cp:lastModifiedBy>
  <cp:lastPrinted>2018-07-25T19:48:43Z</cp:lastPrinted>
  <dcterms:created xsi:type="dcterms:W3CDTF">2018-07-25T16:34:40Z</dcterms:created>
  <dcterms:modified xsi:type="dcterms:W3CDTF">2018-07-30T14:43:30Z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